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R:\_05_MS_TGM_Belohorska\12_240412_ODEVZDANI_FINAL\_VV+ROZPOCET\"/>
    </mc:Choice>
  </mc:AlternateContent>
  <xr:revisionPtr revIDLastSave="0" documentId="13_ncr:1_{E5FDF305-38DB-4940-B465-2A7309FDE98A}" xr6:coauthVersionLast="47" xr6:coauthVersionMax="47" xr10:uidLastSave="{00000000-0000-0000-0000-000000000000}"/>
  <bookViews>
    <workbookView xWindow="-120" yWindow="-120" windowWidth="57840" windowHeight="32040" activeTab="1" xr2:uid="{00000000-000D-0000-FFFF-FFFF00000000}"/>
  </bookViews>
  <sheets>
    <sheet name="Rekapitulace stavby" sheetId="1" r:id="rId1"/>
    <sheet name="25-I - Výměna oken MŠ Běl..." sheetId="2" r:id="rId2"/>
    <sheet name="Seznam figur" sheetId="3" r:id="rId3"/>
  </sheets>
  <definedNames>
    <definedName name="_xlnm._FilterDatabase" localSheetId="1" hidden="1">'25-I - Výměna oken MŠ Běl...'!$C$138:$K$567</definedName>
    <definedName name="_xlnm.Print_Titles" localSheetId="1">'25-I - Výměna oken MŠ Běl...'!$138:$138</definedName>
    <definedName name="_xlnm.Print_Titles" localSheetId="0">'Rekapitulace stavby'!$92:$92</definedName>
    <definedName name="_xlnm.Print_Titles" localSheetId="2">'Seznam figur'!$9:$9</definedName>
    <definedName name="_xlnm.Print_Area" localSheetId="1">'25-I - Výměna oken MŠ Běl...'!$C$4:$J$76,'25-I - Výměna oken MŠ Běl...'!$C$82:$J$122,'25-I - Výměna oken MŠ Běl...'!$C$128:$J$567</definedName>
    <definedName name="_xlnm.Print_Area" localSheetId="0">'Rekapitulace stavby'!$D$4:$AO$76,'Rekapitulace stavby'!$C$82:$AQ$96</definedName>
    <definedName name="_xlnm.Print_Area" localSheetId="2">'Seznam figur'!$C$4:$G$216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T553" i="2"/>
  <c r="R554" i="2"/>
  <c r="R553" i="2"/>
  <c r="P554" i="2"/>
  <c r="P553" i="2"/>
  <c r="BI550" i="2"/>
  <c r="BH550" i="2"/>
  <c r="BG550" i="2"/>
  <c r="BF550" i="2"/>
  <c r="T550" i="2"/>
  <c r="T549" i="2" s="1"/>
  <c r="R550" i="2"/>
  <c r="R549" i="2"/>
  <c r="P550" i="2"/>
  <c r="P549" i="2"/>
  <c r="BI545" i="2"/>
  <c r="BH545" i="2"/>
  <c r="BG545" i="2"/>
  <c r="BF545" i="2"/>
  <c r="T545" i="2"/>
  <c r="T544" i="2" s="1"/>
  <c r="R545" i="2"/>
  <c r="R544" i="2" s="1"/>
  <c r="P545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T361" i="2" s="1"/>
  <c r="R362" i="2"/>
  <c r="R361" i="2"/>
  <c r="P362" i="2"/>
  <c r="P361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J136" i="2"/>
  <c r="J135" i="2"/>
  <c r="F135" i="2"/>
  <c r="F133" i="2"/>
  <c r="E131" i="2"/>
  <c r="J90" i="2"/>
  <c r="J89" i="2"/>
  <c r="F89" i="2"/>
  <c r="F87" i="2"/>
  <c r="E85" i="2"/>
  <c r="J16" i="2"/>
  <c r="E16" i="2"/>
  <c r="F136" i="2" s="1"/>
  <c r="J15" i="2"/>
  <c r="J10" i="2"/>
  <c r="J133" i="2"/>
  <c r="L90" i="1"/>
  <c r="AM90" i="1"/>
  <c r="AM89" i="1"/>
  <c r="L89" i="1"/>
  <c r="AM87" i="1"/>
  <c r="L87" i="1"/>
  <c r="L85" i="1"/>
  <c r="L84" i="1"/>
  <c r="BK563" i="2"/>
  <c r="BK559" i="2"/>
  <c r="J554" i="2"/>
  <c r="J541" i="2"/>
  <c r="J534" i="2"/>
  <c r="J528" i="2"/>
  <c r="J521" i="2"/>
  <c r="J517" i="2"/>
  <c r="BK515" i="2"/>
  <c r="J512" i="2"/>
  <c r="J502" i="2"/>
  <c r="J498" i="2"/>
  <c r="BK492" i="2"/>
  <c r="BK487" i="2"/>
  <c r="BK483" i="2"/>
  <c r="BK479" i="2"/>
  <c r="J473" i="2"/>
  <c r="BK468" i="2"/>
  <c r="J463" i="2"/>
  <c r="J461" i="2"/>
  <c r="BK454" i="2"/>
  <c r="J450" i="2"/>
  <c r="J448" i="2"/>
  <c r="J446" i="2"/>
  <c r="J443" i="2"/>
  <c r="J441" i="2"/>
  <c r="BK439" i="2"/>
  <c r="J437" i="2"/>
  <c r="J433" i="2"/>
  <c r="J430" i="2"/>
  <c r="J428" i="2"/>
  <c r="J426" i="2"/>
  <c r="J424" i="2"/>
  <c r="J422" i="2"/>
  <c r="J420" i="2"/>
  <c r="BK418" i="2"/>
  <c r="BK416" i="2"/>
  <c r="J413" i="2"/>
  <c r="J409" i="2"/>
  <c r="J407" i="2"/>
  <c r="J402" i="2"/>
  <c r="J394" i="2"/>
  <c r="BK387" i="2"/>
  <c r="BK383" i="2"/>
  <c r="J379" i="2"/>
  <c r="BK374" i="2"/>
  <c r="J365" i="2"/>
  <c r="BK360" i="2"/>
  <c r="J357" i="2"/>
  <c r="J354" i="2"/>
  <c r="BK349" i="2"/>
  <c r="J345" i="2"/>
  <c r="J336" i="2"/>
  <c r="BK329" i="2"/>
  <c r="BK322" i="2"/>
  <c r="BK306" i="2"/>
  <c r="BK302" i="2"/>
  <c r="BK297" i="2"/>
  <c r="J294" i="2"/>
  <c r="BK292" i="2"/>
  <c r="BK287" i="2"/>
  <c r="BK283" i="2"/>
  <c r="BK276" i="2"/>
  <c r="J273" i="2"/>
  <c r="BK269" i="2"/>
  <c r="J267" i="2"/>
  <c r="BK253" i="2"/>
  <c r="BK250" i="2"/>
  <c r="J244" i="2"/>
  <c r="BK237" i="2"/>
  <c r="BK223" i="2"/>
  <c r="J218" i="2"/>
  <c r="J214" i="2"/>
  <c r="J211" i="2"/>
  <c r="BK199" i="2"/>
  <c r="J195" i="2"/>
  <c r="BK182" i="2"/>
  <c r="BK173" i="2"/>
  <c r="BK167" i="2"/>
  <c r="J163" i="2"/>
  <c r="J161" i="2"/>
  <c r="J155" i="2"/>
  <c r="BK538" i="2"/>
  <c r="BK532" i="2"/>
  <c r="J530" i="2"/>
  <c r="BK524" i="2"/>
  <c r="BK519" i="2"/>
  <c r="J515" i="2"/>
  <c r="BK512" i="2"/>
  <c r="BK502" i="2"/>
  <c r="BK498" i="2"/>
  <c r="J492" i="2"/>
  <c r="J487" i="2"/>
  <c r="BK481" i="2"/>
  <c r="BK476" i="2"/>
  <c r="BK470" i="2"/>
  <c r="BK466" i="2"/>
  <c r="J464" i="2"/>
  <c r="J457" i="2"/>
  <c r="J453" i="2"/>
  <c r="J449" i="2"/>
  <c r="BK447" i="2"/>
  <c r="BK446" i="2"/>
  <c r="BK444" i="2"/>
  <c r="J442" i="2"/>
  <c r="J440" i="2"/>
  <c r="BK438" i="2"/>
  <c r="BK436" i="2"/>
  <c r="BK431" i="2"/>
  <c r="BK429" i="2"/>
  <c r="BK427" i="2"/>
  <c r="BK425" i="2"/>
  <c r="J423" i="2"/>
  <c r="BK421" i="2"/>
  <c r="BK419" i="2"/>
  <c r="J417" i="2"/>
  <c r="J415" i="2"/>
  <c r="BK411" i="2"/>
  <c r="BK405" i="2"/>
  <c r="BK397" i="2"/>
  <c r="BK389" i="2"/>
  <c r="J387" i="2"/>
  <c r="J383" i="2"/>
  <c r="BK379" i="2"/>
  <c r="J374" i="2"/>
  <c r="BK362" i="2"/>
  <c r="BK358" i="2"/>
  <c r="BK356" i="2"/>
  <c r="BK354" i="2"/>
  <c r="J349" i="2"/>
  <c r="J340" i="2"/>
  <c r="J329" i="2"/>
  <c r="J322" i="2"/>
  <c r="BK311" i="2"/>
  <c r="J304" i="2"/>
  <c r="BK299" i="2"/>
  <c r="J297" i="2"/>
  <c r="J293" i="2"/>
  <c r="J287" i="2"/>
  <c r="J283" i="2"/>
  <c r="BK278" i="2"/>
  <c r="BK273" i="2"/>
  <c r="J269" i="2"/>
  <c r="BK255" i="2"/>
  <c r="J252" i="2"/>
  <c r="BK247" i="2"/>
  <c r="BK242" i="2"/>
  <c r="BK234" i="2"/>
  <c r="J220" i="2"/>
  <c r="BK216" i="2"/>
  <c r="BK211" i="2"/>
  <c r="J197" i="2"/>
  <c r="J184" i="2"/>
  <c r="J182" i="2"/>
  <c r="J173" i="2"/>
  <c r="J167" i="2"/>
  <c r="BK163" i="2"/>
  <c r="BK155" i="2"/>
  <c r="BK151" i="2"/>
  <c r="BK147" i="2"/>
  <c r="BK142" i="2"/>
  <c r="AS94" i="1"/>
  <c r="BK566" i="2"/>
  <c r="BK556" i="2"/>
  <c r="BK550" i="2"/>
  <c r="J545" i="2"/>
  <c r="J538" i="2"/>
  <c r="J532" i="2"/>
  <c r="J524" i="2"/>
  <c r="J519" i="2"/>
  <c r="J513" i="2"/>
  <c r="BK509" i="2"/>
  <c r="BK500" i="2"/>
  <c r="J494" i="2"/>
  <c r="J489" i="2"/>
  <c r="J485" i="2"/>
  <c r="J481" i="2"/>
  <c r="J476" i="2"/>
  <c r="J470" i="2"/>
  <c r="J466" i="2"/>
  <c r="BK464" i="2"/>
  <c r="BK457" i="2"/>
  <c r="BK453" i="2"/>
  <c r="BK449" i="2"/>
  <c r="J447" i="2"/>
  <c r="BK445" i="2"/>
  <c r="J444" i="2"/>
  <c r="BK442" i="2"/>
  <c r="BK440" i="2"/>
  <c r="J438" i="2"/>
  <c r="J436" i="2"/>
  <c r="J431" i="2"/>
  <c r="J429" i="2"/>
  <c r="J427" i="2"/>
  <c r="J425" i="2"/>
  <c r="BK423" i="2"/>
  <c r="J421" i="2"/>
  <c r="J419" i="2"/>
  <c r="BK417" i="2"/>
  <c r="BK415" i="2"/>
  <c r="J411" i="2"/>
  <c r="J405" i="2"/>
  <c r="J397" i="2"/>
  <c r="J389" i="2"/>
  <c r="J385" i="2"/>
  <c r="J381" i="2"/>
  <c r="J377" i="2"/>
  <c r="J371" i="2"/>
  <c r="J362" i="2"/>
  <c r="J358" i="2"/>
  <c r="J356" i="2"/>
  <c r="BK352" i="2"/>
  <c r="BK340" i="2"/>
  <c r="BK331" i="2"/>
  <c r="BK327" i="2"/>
  <c r="BK317" i="2"/>
  <c r="J311" i="2"/>
  <c r="BK304" i="2"/>
  <c r="J299" i="2"/>
  <c r="BK293" i="2"/>
  <c r="BK290" i="2"/>
  <c r="J285" i="2"/>
  <c r="J280" i="2"/>
  <c r="J278" i="2"/>
  <c r="J271" i="2"/>
  <c r="J255" i="2"/>
  <c r="BK252" i="2"/>
  <c r="J247" i="2"/>
  <c r="J242" i="2"/>
  <c r="J234" i="2"/>
  <c r="BK220" i="2"/>
  <c r="J216" i="2"/>
  <c r="J209" i="2"/>
  <c r="BK197" i="2"/>
  <c r="BK184" i="2"/>
  <c r="BK179" i="2"/>
  <c r="J169" i="2"/>
  <c r="BK165" i="2"/>
  <c r="J158" i="2"/>
  <c r="BK153" i="2"/>
  <c r="J151" i="2"/>
  <c r="J149" i="2"/>
  <c r="J147" i="2"/>
  <c r="BK145" i="2"/>
  <c r="J142" i="2"/>
  <c r="BK567" i="2"/>
  <c r="J567" i="2"/>
  <c r="J566" i="2"/>
  <c r="J563" i="2"/>
  <c r="J559" i="2"/>
  <c r="J556" i="2"/>
  <c r="BK554" i="2"/>
  <c r="J550" i="2"/>
  <c r="BK545" i="2"/>
  <c r="BK541" i="2"/>
  <c r="BK534" i="2"/>
  <c r="BK530" i="2"/>
  <c r="BK528" i="2"/>
  <c r="BK521" i="2"/>
  <c r="BK517" i="2"/>
  <c r="BK513" i="2"/>
  <c r="J509" i="2"/>
  <c r="J500" i="2"/>
  <c r="BK494" i="2"/>
  <c r="BK489" i="2"/>
  <c r="BK485" i="2"/>
  <c r="J483" i="2"/>
  <c r="J479" i="2"/>
  <c r="BK473" i="2"/>
  <c r="J468" i="2"/>
  <c r="BK463" i="2"/>
  <c r="BK461" i="2"/>
  <c r="J454" i="2"/>
  <c r="BK450" i="2"/>
  <c r="BK448" i="2"/>
  <c r="J445" i="2"/>
  <c r="BK443" i="2"/>
  <c r="BK441" i="2"/>
  <c r="J439" i="2"/>
  <c r="BK437" i="2"/>
  <c r="BK433" i="2"/>
  <c r="BK430" i="2"/>
  <c r="BK428" i="2"/>
  <c r="BK426" i="2"/>
  <c r="BK424" i="2"/>
  <c r="BK422" i="2"/>
  <c r="BK420" i="2"/>
  <c r="J418" i="2"/>
  <c r="J416" i="2"/>
  <c r="BK413" i="2"/>
  <c r="BK409" i="2"/>
  <c r="BK407" i="2"/>
  <c r="BK402" i="2"/>
  <c r="BK394" i="2"/>
  <c r="BK385" i="2"/>
  <c r="BK381" i="2"/>
  <c r="BK377" i="2"/>
  <c r="BK371" i="2"/>
  <c r="BK365" i="2"/>
  <c r="J360" i="2"/>
  <c r="BK357" i="2"/>
  <c r="J352" i="2"/>
  <c r="BK345" i="2"/>
  <c r="BK336" i="2"/>
  <c r="J331" i="2"/>
  <c r="J327" i="2"/>
  <c r="J317" i="2"/>
  <c r="J306" i="2"/>
  <c r="J302" i="2"/>
  <c r="BK294" i="2"/>
  <c r="J292" i="2"/>
  <c r="J290" i="2"/>
  <c r="BK285" i="2"/>
  <c r="BK280" i="2"/>
  <c r="J276" i="2"/>
  <c r="BK271" i="2"/>
  <c r="BK267" i="2"/>
  <c r="J253" i="2"/>
  <c r="J250" i="2"/>
  <c r="BK244" i="2"/>
  <c r="J237" i="2"/>
  <c r="J223" i="2"/>
  <c r="BK218" i="2"/>
  <c r="BK214" i="2"/>
  <c r="BK209" i="2"/>
  <c r="J199" i="2"/>
  <c r="BK195" i="2"/>
  <c r="J179" i="2"/>
  <c r="BK169" i="2"/>
  <c r="J165" i="2"/>
  <c r="BK161" i="2"/>
  <c r="BK158" i="2"/>
  <c r="J153" i="2"/>
  <c r="BK149" i="2"/>
  <c r="J145" i="2"/>
  <c r="R141" i="2" l="1"/>
  <c r="R157" i="2"/>
  <c r="BK164" i="2"/>
  <c r="J164" i="2" s="1"/>
  <c r="J98" i="2" s="1"/>
  <c r="P164" i="2"/>
  <c r="R164" i="2"/>
  <c r="P172" i="2"/>
  <c r="BK277" i="2"/>
  <c r="J277" i="2" s="1"/>
  <c r="J100" i="2" s="1"/>
  <c r="P277" i="2"/>
  <c r="BK355" i="2"/>
  <c r="J355" i="2"/>
  <c r="J101" i="2"/>
  <c r="T355" i="2"/>
  <c r="R364" i="2"/>
  <c r="BK380" i="2"/>
  <c r="J380" i="2" s="1"/>
  <c r="J105" i="2" s="1"/>
  <c r="R380" i="2"/>
  <c r="R388" i="2"/>
  <c r="BK412" i="2"/>
  <c r="J412" i="2" s="1"/>
  <c r="J107" i="2" s="1"/>
  <c r="R412" i="2"/>
  <c r="P432" i="2"/>
  <c r="R562" i="2"/>
  <c r="BK141" i="2"/>
  <c r="J141" i="2"/>
  <c r="J96" i="2" s="1"/>
  <c r="T141" i="2"/>
  <c r="P157" i="2"/>
  <c r="P140" i="2" s="1"/>
  <c r="BK172" i="2"/>
  <c r="J172" i="2"/>
  <c r="J99" i="2"/>
  <c r="T172" i="2"/>
  <c r="T277" i="2"/>
  <c r="P355" i="2"/>
  <c r="BK364" i="2"/>
  <c r="J364" i="2"/>
  <c r="J104" i="2"/>
  <c r="T364" i="2"/>
  <c r="P380" i="2"/>
  <c r="P363" i="2" s="1"/>
  <c r="T380" i="2"/>
  <c r="P388" i="2"/>
  <c r="T388" i="2"/>
  <c r="P412" i="2"/>
  <c r="BK432" i="2"/>
  <c r="J432" i="2"/>
  <c r="J108" i="2" s="1"/>
  <c r="R432" i="2"/>
  <c r="BK462" i="2"/>
  <c r="J462" i="2"/>
  <c r="J109" i="2" s="1"/>
  <c r="P462" i="2"/>
  <c r="R462" i="2"/>
  <c r="BK465" i="2"/>
  <c r="J465" i="2"/>
  <c r="J110" i="2"/>
  <c r="P465" i="2"/>
  <c r="R465" i="2"/>
  <c r="T465" i="2"/>
  <c r="P480" i="2"/>
  <c r="R480" i="2"/>
  <c r="BK501" i="2"/>
  <c r="J501" i="2" s="1"/>
  <c r="J112" i="2" s="1"/>
  <c r="P501" i="2"/>
  <c r="T501" i="2"/>
  <c r="P514" i="2"/>
  <c r="R514" i="2"/>
  <c r="BK523" i="2"/>
  <c r="J523" i="2"/>
  <c r="J114" i="2" s="1"/>
  <c r="P523" i="2"/>
  <c r="T523" i="2"/>
  <c r="BK537" i="2"/>
  <c r="R537" i="2"/>
  <c r="T537" i="2"/>
  <c r="BK555" i="2"/>
  <c r="J555" i="2"/>
  <c r="J120" i="2"/>
  <c r="R555" i="2"/>
  <c r="T555" i="2"/>
  <c r="P562" i="2"/>
  <c r="P141" i="2"/>
  <c r="BK157" i="2"/>
  <c r="J157" i="2"/>
  <c r="J97" i="2" s="1"/>
  <c r="T157" i="2"/>
  <c r="T164" i="2"/>
  <c r="R172" i="2"/>
  <c r="R277" i="2"/>
  <c r="R355" i="2"/>
  <c r="P364" i="2"/>
  <c r="BK388" i="2"/>
  <c r="J388" i="2"/>
  <c r="J106" i="2" s="1"/>
  <c r="T412" i="2"/>
  <c r="T432" i="2"/>
  <c r="T462" i="2"/>
  <c r="BK480" i="2"/>
  <c r="J480" i="2"/>
  <c r="J111" i="2"/>
  <c r="T480" i="2"/>
  <c r="R501" i="2"/>
  <c r="BK514" i="2"/>
  <c r="J514" i="2" s="1"/>
  <c r="J113" i="2" s="1"/>
  <c r="T514" i="2"/>
  <c r="R523" i="2"/>
  <c r="P537" i="2"/>
  <c r="P555" i="2"/>
  <c r="BK562" i="2"/>
  <c r="J562" i="2"/>
  <c r="J121" i="2"/>
  <c r="T562" i="2"/>
  <c r="BK361" i="2"/>
  <c r="J361" i="2"/>
  <c r="J102" i="2" s="1"/>
  <c r="BK549" i="2"/>
  <c r="J549" i="2" s="1"/>
  <c r="J118" i="2" s="1"/>
  <c r="BK553" i="2"/>
  <c r="J553" i="2"/>
  <c r="J119" i="2" s="1"/>
  <c r="BK544" i="2"/>
  <c r="J544" i="2"/>
  <c r="J117" i="2"/>
  <c r="J87" i="2"/>
  <c r="BE145" i="2"/>
  <c r="BE147" i="2"/>
  <c r="BE149" i="2"/>
  <c r="BE153" i="2"/>
  <c r="BE158" i="2"/>
  <c r="BE161" i="2"/>
  <c r="BE163" i="2"/>
  <c r="BE165" i="2"/>
  <c r="BE167" i="2"/>
  <c r="BE169" i="2"/>
  <c r="BE184" i="2"/>
  <c r="BE199" i="2"/>
  <c r="BE209" i="2"/>
  <c r="BE214" i="2"/>
  <c r="BE216" i="2"/>
  <c r="BE220" i="2"/>
  <c r="BE234" i="2"/>
  <c r="BE237" i="2"/>
  <c r="BE244" i="2"/>
  <c r="BE255" i="2"/>
  <c r="BE267" i="2"/>
  <c r="BE269" i="2"/>
  <c r="BE273" i="2"/>
  <c r="BE276" i="2"/>
  <c r="BE283" i="2"/>
  <c r="BE290" i="2"/>
  <c r="BE297" i="2"/>
  <c r="BE304" i="2"/>
  <c r="BE331" i="2"/>
  <c r="BE352" i="2"/>
  <c r="BE354" i="2"/>
  <c r="BE357" i="2"/>
  <c r="BE362" i="2"/>
  <c r="BE365" i="2"/>
  <c r="BE374" i="2"/>
  <c r="BE377" i="2"/>
  <c r="BE379" i="2"/>
  <c r="BE381" i="2"/>
  <c r="BE394" i="2"/>
  <c r="BE397" i="2"/>
  <c r="BE405" i="2"/>
  <c r="BE409" i="2"/>
  <c r="BE420" i="2"/>
  <c r="BE421" i="2"/>
  <c r="BE424" i="2"/>
  <c r="BE425" i="2"/>
  <c r="BE428" i="2"/>
  <c r="BE429" i="2"/>
  <c r="BE436" i="2"/>
  <c r="BE437" i="2"/>
  <c r="BE440" i="2"/>
  <c r="BE442" i="2"/>
  <c r="BE443" i="2"/>
  <c r="BE445" i="2"/>
  <c r="BE461" i="2"/>
  <c r="BE468" i="2"/>
  <c r="BE476" i="2"/>
  <c r="BE481" i="2"/>
  <c r="BE483" i="2"/>
  <c r="BE485" i="2"/>
  <c r="BE487" i="2"/>
  <c r="BE492" i="2"/>
  <c r="BE494" i="2"/>
  <c r="BE509" i="2"/>
  <c r="BE512" i="2"/>
  <c r="BE515" i="2"/>
  <c r="BE517" i="2"/>
  <c r="BE530" i="2"/>
  <c r="BE532" i="2"/>
  <c r="BE538" i="2"/>
  <c r="BE541" i="2"/>
  <c r="BE563" i="2"/>
  <c r="BE566" i="2"/>
  <c r="BE567" i="2"/>
  <c r="F90" i="2"/>
  <c r="BE142" i="2"/>
  <c r="BE151" i="2"/>
  <c r="BE155" i="2"/>
  <c r="BE173" i="2"/>
  <c r="BE179" i="2"/>
  <c r="BE182" i="2"/>
  <c r="BE195" i="2"/>
  <c r="BE197" i="2"/>
  <c r="BE211" i="2"/>
  <c r="BE218" i="2"/>
  <c r="BE223" i="2"/>
  <c r="BE242" i="2"/>
  <c r="BE247" i="2"/>
  <c r="BE250" i="2"/>
  <c r="BE252" i="2"/>
  <c r="BE253" i="2"/>
  <c r="BE271" i="2"/>
  <c r="BE278" i="2"/>
  <c r="BE280" i="2"/>
  <c r="BE285" i="2"/>
  <c r="BE287" i="2"/>
  <c r="BE292" i="2"/>
  <c r="BE293" i="2"/>
  <c r="BE294" i="2"/>
  <c r="BE299" i="2"/>
  <c r="BE302" i="2"/>
  <c r="BE306" i="2"/>
  <c r="BE311" i="2"/>
  <c r="BE317" i="2"/>
  <c r="BE322" i="2"/>
  <c r="BE327" i="2"/>
  <c r="BE329" i="2"/>
  <c r="BE336" i="2"/>
  <c r="BE340" i="2"/>
  <c r="BE345" i="2"/>
  <c r="BE349" i="2"/>
  <c r="BE356" i="2"/>
  <c r="BE358" i="2"/>
  <c r="BE360" i="2"/>
  <c r="BE371" i="2"/>
  <c r="BE383" i="2"/>
  <c r="BE385" i="2"/>
  <c r="BE387" i="2"/>
  <c r="BE389" i="2"/>
  <c r="BE402" i="2"/>
  <c r="BE407" i="2"/>
  <c r="BE411" i="2"/>
  <c r="BE413" i="2"/>
  <c r="BE415" i="2"/>
  <c r="BE416" i="2"/>
  <c r="BE417" i="2"/>
  <c r="BE418" i="2"/>
  <c r="BE419" i="2"/>
  <c r="BE422" i="2"/>
  <c r="BE423" i="2"/>
  <c r="BE426" i="2"/>
  <c r="BE427" i="2"/>
  <c r="BE430" i="2"/>
  <c r="BE431" i="2"/>
  <c r="BE433" i="2"/>
  <c r="BE438" i="2"/>
  <c r="BE439" i="2"/>
  <c r="BE441" i="2"/>
  <c r="BE444" i="2"/>
  <c r="BE446" i="2"/>
  <c r="BE447" i="2"/>
  <c r="BE448" i="2"/>
  <c r="BE449" i="2"/>
  <c r="BE450" i="2"/>
  <c r="BE453" i="2"/>
  <c r="BE454" i="2"/>
  <c r="BE457" i="2"/>
  <c r="BE463" i="2"/>
  <c r="BE464" i="2"/>
  <c r="BE466" i="2"/>
  <c r="BE470" i="2"/>
  <c r="BE473" i="2"/>
  <c r="BE479" i="2"/>
  <c r="BE489" i="2"/>
  <c r="BE498" i="2"/>
  <c r="BE500" i="2"/>
  <c r="BE502" i="2"/>
  <c r="BE513" i="2"/>
  <c r="BE519" i="2"/>
  <c r="BE521" i="2"/>
  <c r="BE524" i="2"/>
  <c r="BE528" i="2"/>
  <c r="BE534" i="2"/>
  <c r="BE545" i="2"/>
  <c r="BE550" i="2"/>
  <c r="BE554" i="2"/>
  <c r="BE556" i="2"/>
  <c r="BE559" i="2"/>
  <c r="F35" i="2"/>
  <c r="BD95" i="1" s="1"/>
  <c r="BD94" i="1" s="1"/>
  <c r="W33" i="1" s="1"/>
  <c r="F34" i="2"/>
  <c r="BC95" i="1" s="1"/>
  <c r="BC94" i="1" s="1"/>
  <c r="W32" i="1" s="1"/>
  <c r="F32" i="2"/>
  <c r="BA95" i="1" s="1"/>
  <c r="BA94" i="1" s="1"/>
  <c r="AW94" i="1" s="1"/>
  <c r="AK30" i="1" s="1"/>
  <c r="J32" i="2"/>
  <c r="AW95" i="1" s="1"/>
  <c r="F33" i="2"/>
  <c r="BB95" i="1" s="1"/>
  <c r="BB94" i="1" s="1"/>
  <c r="W31" i="1" s="1"/>
  <c r="P536" i="2" l="1"/>
  <c r="P139" i="2"/>
  <c r="AU95" i="1" s="1"/>
  <c r="AU94" i="1" s="1"/>
  <c r="BK536" i="2"/>
  <c r="J536" i="2"/>
  <c r="J115" i="2"/>
  <c r="R363" i="2"/>
  <c r="R139" i="2" s="1"/>
  <c r="T536" i="2"/>
  <c r="R536" i="2"/>
  <c r="T363" i="2"/>
  <c r="T140" i="2"/>
  <c r="T139" i="2" s="1"/>
  <c r="R140" i="2"/>
  <c r="BK140" i="2"/>
  <c r="J140" i="2" s="1"/>
  <c r="J95" i="2" s="1"/>
  <c r="BK363" i="2"/>
  <c r="J363" i="2" s="1"/>
  <c r="J103" i="2" s="1"/>
  <c r="J537" i="2"/>
  <c r="J116" i="2"/>
  <c r="AX94" i="1"/>
  <c r="W30" i="1"/>
  <c r="AY94" i="1"/>
  <c r="F31" i="2"/>
  <c r="AZ95" i="1" s="1"/>
  <c r="AZ94" i="1" s="1"/>
  <c r="AV94" i="1" s="1"/>
  <c r="AK29" i="1" s="1"/>
  <c r="J31" i="2"/>
  <c r="AV95" i="1" s="1"/>
  <c r="AT95" i="1" s="1"/>
  <c r="BK139" i="2" l="1"/>
  <c r="J139" i="2" s="1"/>
  <c r="J94" i="2" s="1"/>
  <c r="W29" i="1"/>
  <c r="AT94" i="1"/>
  <c r="J28" i="2" l="1"/>
  <c r="AG95" i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<sst xmlns="http://schemas.openxmlformats.org/spreadsheetml/2006/main" count="5622" uniqueCount="1054">
  <si>
    <t>Export Komplet</t>
  </si>
  <si>
    <t/>
  </si>
  <si>
    <t>2.0</t>
  </si>
  <si>
    <t>ZAMOK</t>
  </si>
  <si>
    <t>False</t>
  </si>
  <si>
    <t>{167fa93a-011b-448e-8354-b138b02a993a}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</si>
  <si>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</si>
  <si>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</si>
  <si>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</si>
  <si>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</si>
  <si>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</si>
  <si>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</si>
  <si>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</si>
  <si>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</si>
  <si>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</si>
  <si>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</si>
  <si>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</si>
  <si>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MŠ Bělohorská - II. ETAPA-část 1</t>
  </si>
  <si>
    <t>KSO:</t>
  </si>
  <si>
    <t>CC-CZ:</t>
  </si>
  <si>
    <t>Místo:</t>
  </si>
  <si>
    <t>Bělohorská 174, 169 00 Praha 6 - Břevnov</t>
  </si>
  <si>
    <t>Datum:</t>
  </si>
  <si>
    <t>3. 4. 2024</t>
  </si>
  <si>
    <t>Zadavatel:</t>
  </si>
  <si>
    <t>IČ:</t>
  </si>
  <si>
    <t>Městská část Praha 6, 160 00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</si>
  <si>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</si>
  <si>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</si>
  <si>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</si>
  <si>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</si>
  <si>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</si>
  <si>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</si>
  <si>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</si>
  <si>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Michaela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</si>
  <si>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</si>
  <si>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</si>
  <si>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</si>
  <si>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</si>
  <si>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</si>
  <si>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</si>
  <si>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</si>
  <si>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</si>
  <si>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</si>
  <si>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</si>
  <si>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</si>
  <si>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</si>
  <si>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</si>
  <si>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</si>
  <si>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</si>
  <si>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</si>
  <si>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</si>
  <si>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</si>
  <si>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</si>
  <si>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</si>
  <si>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</si>
  <si>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</si>
  <si>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</si>
  <si>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</si>
  <si>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</si>
  <si>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</si>
  <si>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</si>
  <si>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</si>
  <si>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</si>
  <si>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</si>
  <si>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</si>
  <si>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</si>
  <si>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</si>
  <si>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</si>
  <si>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</si>
  <si>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</si>
  <si>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</si>
  <si>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</si>
  <si>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</si>
  <si>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</si>
  <si>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</si>
  <si>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</si>
  <si>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</si>
  <si>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</si>
  <si>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</si>
  <si>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</si>
  <si>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</si>
  <si>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</si>
  <si>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zdl</t>
  </si>
  <si>
    <t>zámková dlažba</t>
  </si>
  <si>
    <t>1,192</t>
  </si>
  <si>
    <t>2</t>
  </si>
  <si>
    <t>odvoz</t>
  </si>
  <si>
    <t>0,346</t>
  </si>
  <si>
    <t>KRYCÍ LIST SOUPISU PRACÍ</t>
  </si>
  <si>
    <t>kzs</t>
  </si>
  <si>
    <t>skladba E1.3</t>
  </si>
  <si>
    <t>13,557</t>
  </si>
  <si>
    <t>on</t>
  </si>
  <si>
    <t>ostění nadprazí měněných oken</t>
  </si>
  <si>
    <t>102,96</t>
  </si>
  <si>
    <t>osnad</t>
  </si>
  <si>
    <t>ostění nadpraží vnější KZS oprava</t>
  </si>
  <si>
    <t>49,99</t>
  </si>
  <si>
    <t>kzspol</t>
  </si>
  <si>
    <t>zateplení ostění, nadpraží</t>
  </si>
  <si>
    <t>16,89</t>
  </si>
  <si>
    <t>sokl</t>
  </si>
  <si>
    <t>1,3</t>
  </si>
  <si>
    <t>po</t>
  </si>
  <si>
    <t>profil okenní</t>
  </si>
  <si>
    <t>14,23</t>
  </si>
  <si>
    <t>pa</t>
  </si>
  <si>
    <t>parapet</t>
  </si>
  <si>
    <t>33,035</t>
  </si>
  <si>
    <t>okn</t>
  </si>
  <si>
    <t>okna</t>
  </si>
  <si>
    <t>63,265</t>
  </si>
  <si>
    <t>leš</t>
  </si>
  <si>
    <t>304,118</t>
  </si>
  <si>
    <t>skE12</t>
  </si>
  <si>
    <t>skladba E1.2</t>
  </si>
  <si>
    <t>14,18</t>
  </si>
  <si>
    <t>skE11</t>
  </si>
  <si>
    <t>skladba E1.1</t>
  </si>
  <si>
    <t>6,538</t>
  </si>
  <si>
    <t>omit</t>
  </si>
  <si>
    <t>omítka</t>
  </si>
  <si>
    <t>30,888</t>
  </si>
  <si>
    <t>parv</t>
  </si>
  <si>
    <t>parapet vnitřní</t>
  </si>
  <si>
    <t>6,035</t>
  </si>
  <si>
    <t>c21</t>
  </si>
  <si>
    <t>sadrokarton podhled</t>
  </si>
  <si>
    <t>7,215</t>
  </si>
  <si>
    <t>park</t>
  </si>
  <si>
    <t>parapet vnější</t>
  </si>
  <si>
    <t>podlaha</t>
  </si>
  <si>
    <t>podlaha interiér</t>
  </si>
  <si>
    <t>1,432</t>
  </si>
  <si>
    <t>p31</t>
  </si>
  <si>
    <t>podlaha P3.1</t>
  </si>
  <si>
    <t>0,458</t>
  </si>
  <si>
    <t>obk</t>
  </si>
  <si>
    <t>obklad keramicky</t>
  </si>
  <si>
    <t>4,293</t>
  </si>
  <si>
    <t>mal</t>
  </si>
  <si>
    <t>malba</t>
  </si>
  <si>
    <t>188,103</t>
  </si>
  <si>
    <t>nat</t>
  </si>
  <si>
    <t>nátěr</t>
  </si>
  <si>
    <t>34,5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</si>
  <si>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</si>
  <si>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</si>
  <si>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</si>
  <si>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</si>
  <si>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</si>
  <si>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</si>
  <si>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</si>
  <si>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</si>
  <si>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</si>
  <si>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</si>
  <si>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</si>
  <si>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</si>
  <si>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</si>
  <si>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</si>
  <si>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</si>
  <si>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</si>
  <si>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</si>
  <si>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</si>
  <si>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</si>
  <si>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</si>
  <si>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</si>
  <si>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</si>
  <si>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</si>
  <si>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</si>
  <si>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</si>
  <si>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</si>
  <si>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</si>
  <si>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</si>
  <si>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</si>
  <si>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</si>
  <si>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</si>
  <si>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</si>
  <si>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</si>
  <si>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</si>
  <si>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</si>
  <si>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</si>
  <si>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</si>
  <si>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</si>
  <si>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</si>
  <si>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</si>
  <si>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</si>
  <si>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</si>
  <si>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</si>
  <si>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</si>
  <si>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</si>
  <si>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</si>
  <si>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</si>
  <si>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</si>
  <si>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</si>
  <si>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</si>
  <si>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</si>
  <si>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</si>
  <si>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</si>
  <si>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</si>
  <si>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-901967772</t>
  </si>
  <si>
    <t>VV</t>
  </si>
  <si>
    <t>1*0,4+1,98*0,4"VIIIb</t>
  </si>
  <si>
    <t>Součet</t>
  </si>
  <si>
    <t>113107122</t>
  </si>
  <si>
    <t>Odstranění podkladu z kameniva drceného tl přes 100 do 200 mm ručně</t>
  </si>
  <si>
    <t>-991689725</t>
  </si>
  <si>
    <t>3</t>
  </si>
  <si>
    <t>162251102</t>
  </si>
  <si>
    <t>Vodorovné přemístění přes 20 do 50 m výkopku/sypaniny z horniny třídy těžitelnosti I skupiny 1 až 3</t>
  </si>
  <si>
    <t>m3</t>
  </si>
  <si>
    <t>-1501501072</t>
  </si>
  <si>
    <t>162751117</t>
  </si>
  <si>
    <t>Vodorovné přemístění přes 9 000 do 10000 m výkopku/sypaniny z horniny třídy těžitelnosti I skupiny 1 až 3</t>
  </si>
  <si>
    <t>-1905422910</t>
  </si>
  <si>
    <t>5</t>
  </si>
  <si>
    <t>167151111</t>
  </si>
  <si>
    <t>Nakládání výkopku z hornin třídy těžitelnosti I skupiny 1 až 3 přes 100 m3</t>
  </si>
  <si>
    <t>275653084</t>
  </si>
  <si>
    <t>6</t>
  </si>
  <si>
    <t>171201231</t>
  </si>
  <si>
    <t>Poplatek za uložení zeminy a kamení na recyklační skládce (skládkovné) kód odpadu 17 05 04</t>
  </si>
  <si>
    <t>t</t>
  </si>
  <si>
    <t>-1055580679</t>
  </si>
  <si>
    <t>odvoz*1,8</t>
  </si>
  <si>
    <t>7</t>
  </si>
  <si>
    <t>171251201</t>
  </si>
  <si>
    <t>Uložení sypaniny na skládky nebo meziskládky</t>
  </si>
  <si>
    <t>296342338</t>
  </si>
  <si>
    <t>Zakládání</t>
  </si>
  <si>
    <t>8</t>
  </si>
  <si>
    <t>274313711</t>
  </si>
  <si>
    <t>Základové pásy z betonu tř. C 20/25</t>
  </si>
  <si>
    <t>881594718</t>
  </si>
  <si>
    <t>betonový práh dle D.4</t>
  </si>
  <si>
    <t>(1)*0,15*0,15</t>
  </si>
  <si>
    <t>9</t>
  </si>
  <si>
    <t>274351121</t>
  </si>
  <si>
    <t>Zřízení bednění základových pasů rovného</t>
  </si>
  <si>
    <t>-901295209</t>
  </si>
  <si>
    <t>(1+0,15*2)*0,15</t>
  </si>
  <si>
    <t>10</t>
  </si>
  <si>
    <t>274351122</t>
  </si>
  <si>
    <t>Odstranění bednění základových pasů rovného</t>
  </si>
  <si>
    <t>1948133188</t>
  </si>
  <si>
    <t>Komunikace pozemní</t>
  </si>
  <si>
    <t>11</t>
  </si>
  <si>
    <t>564851111</t>
  </si>
  <si>
    <t>Podklad ze štěrkodrtě ŠD plochy přes 100 m2 tl 150 mm</t>
  </si>
  <si>
    <t>2009902786</t>
  </si>
  <si>
    <t>596212230</t>
  </si>
  <si>
    <t>Kladení zámkové dlažby pozemních komunikací ručně tl 80 mm skupiny C pl do 50 m2</t>
  </si>
  <si>
    <t>1523196118</t>
  </si>
  <si>
    <t>13</t>
  </si>
  <si>
    <t>M</t>
  </si>
  <si>
    <t>59245205</t>
  </si>
  <si>
    <t xml:space="preserve">dlažba zámková </t>
  </si>
  <si>
    <t>528573633</t>
  </si>
  <si>
    <t>použití stávající, v případě potřeby doplnění (rezerva v případě nutnosti výměny)</t>
  </si>
  <si>
    <t>0,6</t>
  </si>
  <si>
    <t>Úpravy povrchů, podlahy a osazování výplní</t>
  </si>
  <si>
    <t>14</t>
  </si>
  <si>
    <t>612131101</t>
  </si>
  <si>
    <t>Cementový postřik vnitřních stěn nanášený celoplošně ručně</t>
  </si>
  <si>
    <t>-70781333</t>
  </si>
  <si>
    <t>ostění, nadpraží</t>
  </si>
  <si>
    <t>parapet, ostění</t>
  </si>
  <si>
    <t>15</t>
  </si>
  <si>
    <t>612325301</t>
  </si>
  <si>
    <t>Vápenocementová hladká omítka ostění nebo nadpraží</t>
  </si>
  <si>
    <t>-476071963</t>
  </si>
  <si>
    <t>ostění parapet</t>
  </si>
  <si>
    <t>16</t>
  </si>
  <si>
    <t>612325302</t>
  </si>
  <si>
    <t>Vápenocementová štuková omítka ostění nebo nadpraží</t>
  </si>
  <si>
    <t>-785158203</t>
  </si>
  <si>
    <t>17</t>
  </si>
  <si>
    <t>612335301r</t>
  </si>
  <si>
    <t>Cementové lepidlo</t>
  </si>
  <si>
    <t>m</t>
  </si>
  <si>
    <t>-1806193215</t>
  </si>
  <si>
    <t>Po obvodě nových výplní otvorů bude z vně i zevnitř aplikováno cem. lepidlo pro v šíři min. 50mm, výměra obvod otvoru,tj.100mm</t>
  </si>
  <si>
    <t>(0,7*2+2*2,56)</t>
  </si>
  <si>
    <t>(4,22*2+2*2,23)*2</t>
  </si>
  <si>
    <t>(2,32*2+2*0,685)*2</t>
  </si>
  <si>
    <t>(2,9*2+2*0,7)</t>
  </si>
  <si>
    <t>(5,02*2+2*2,6)+2,05+2*1,85</t>
  </si>
  <si>
    <t>(0,685*2+2*0,74)</t>
  </si>
  <si>
    <t>(3,61*2+2*0,74)</t>
  </si>
  <si>
    <t>(9,73*2+2,57*2)</t>
  </si>
  <si>
    <t>18</t>
  </si>
  <si>
    <t>621251101</t>
  </si>
  <si>
    <t>Příplatek k cenám kontaktního zateplení podhledů za zápustnou montáž a použití  použití tepelněizolačních zátek z polystyrenu</t>
  </si>
  <si>
    <t>113699485</t>
  </si>
  <si>
    <t>osnad*0,5</t>
  </si>
  <si>
    <t>19</t>
  </si>
  <si>
    <t>622131121</t>
  </si>
  <si>
    <t>Penetrační nátěr vnějších stěn nanášený ručně</t>
  </si>
  <si>
    <t>-645828366</t>
  </si>
  <si>
    <t>20</t>
  </si>
  <si>
    <t>622143003</t>
  </si>
  <si>
    <t>Montáž omítkových plastových nebo pozinkovaných rohových profilů s tkaninou</t>
  </si>
  <si>
    <t>1218527076</t>
  </si>
  <si>
    <t>(0,7+2*2,56)</t>
  </si>
  <si>
    <t>(5,02+2*2,6)+2,05+2*1,85</t>
  </si>
  <si>
    <t>59051486</t>
  </si>
  <si>
    <t>lišta rohová PVC 10/15cm s tkaninou</t>
  </si>
  <si>
    <t>844934878</t>
  </si>
  <si>
    <t>102,96*1,1 'Přepočtené koeficientem množství</t>
  </si>
  <si>
    <t>22</t>
  </si>
  <si>
    <t>622143004</t>
  </si>
  <si>
    <t>Montáž omítkových samolepících začišťovacích profilů pro spojení s okenním rámem</t>
  </si>
  <si>
    <t>1156815788</t>
  </si>
  <si>
    <t>ostění nadpraží vnitřní a vnější strana</t>
  </si>
  <si>
    <t>on*2</t>
  </si>
  <si>
    <t>23</t>
  </si>
  <si>
    <t>28342205</t>
  </si>
  <si>
    <t>profil začišťovací PVC 6mm s výztužnou tkaninou pro ostění ETICS</t>
  </si>
  <si>
    <t>-753891925</t>
  </si>
  <si>
    <t>205,92*1,1 'Přepočtené koeficientem množství</t>
  </si>
  <si>
    <t>24</t>
  </si>
  <si>
    <t>622151011</t>
  </si>
  <si>
    <t>Penetrační silikátový nátěr vnějších pastovitých tenkovrstvých omítek stěn</t>
  </si>
  <si>
    <t>1854813664</t>
  </si>
  <si>
    <t>25</t>
  </si>
  <si>
    <t>622211r</t>
  </si>
  <si>
    <t>Úprava a zpětná montáž roštu a  opláštění</t>
  </si>
  <si>
    <t>-1856568995</t>
  </si>
  <si>
    <t>26</t>
  </si>
  <si>
    <t>5916025r</t>
  </si>
  <si>
    <t>Cembrit tl 8 mm</t>
  </si>
  <si>
    <t>-1072406582</t>
  </si>
  <si>
    <t>předpoklad nové dodávky 50%</t>
  </si>
  <si>
    <t>skE11*0,5</t>
  </si>
  <si>
    <t>27</t>
  </si>
  <si>
    <t>622212001</t>
  </si>
  <si>
    <t>Montáž kontaktního zateplení vnějšího ostění, nadpraží nebo parapetu  lepením desek z polystyrenu tl do 40 mm</t>
  </si>
  <si>
    <t>-749196583</t>
  </si>
  <si>
    <t>(0,7+2,56*2)"V</t>
  </si>
  <si>
    <t>(2,23+4,22+0,4+4,22)"VI</t>
  </si>
  <si>
    <t>(2,6+1,98+1,97+2,12+0,99+2,6+1,97+0,74*2+3,61+0,685)"VIIIb</t>
  </si>
  <si>
    <t>4,01+4,645+2,22*2"IX</t>
  </si>
  <si>
    <t>Mezisoučet</t>
  </si>
  <si>
    <t>28</t>
  </si>
  <si>
    <t>28375944</t>
  </si>
  <si>
    <t>deska EPS 100 fasádní λ=0,035 tl 40mm</t>
  </si>
  <si>
    <t>-2078143126</t>
  </si>
  <si>
    <t>osnad*0,2</t>
  </si>
  <si>
    <t>9,998*1,25 'Přepočtené koeficientem množství</t>
  </si>
  <si>
    <t>29</t>
  </si>
  <si>
    <t>28376414</t>
  </si>
  <si>
    <t>deska z polystyrénu XPS, hrana polodrážková a hladký povrch 300kPA tl 20mm</t>
  </si>
  <si>
    <t>2033027053</t>
  </si>
  <si>
    <t>pa*0,2</t>
  </si>
  <si>
    <t>0,2*4+0,2+0,3</t>
  </si>
  <si>
    <t>7,907*1,1 'Přepočtené koeficientem množství</t>
  </si>
  <si>
    <t>30</t>
  </si>
  <si>
    <t>622252002</t>
  </si>
  <si>
    <t>Montáž profilů kontaktního zateplení lepených</t>
  </si>
  <si>
    <t>-951150026</t>
  </si>
  <si>
    <t>po+pa</t>
  </si>
  <si>
    <t>31</t>
  </si>
  <si>
    <t>59051510</t>
  </si>
  <si>
    <t>profil okenní s nepřiznanou podomítkovou okapnicí PVC 2,0m s tkaninou</t>
  </si>
  <si>
    <t>-540427489</t>
  </si>
  <si>
    <t>(0,7+4,22*2+1,98+2,12+0,99)</t>
  </si>
  <si>
    <t>14,23*1,1 'Přepočtené koeficientem množství</t>
  </si>
  <si>
    <t>32</t>
  </si>
  <si>
    <t>59051512</t>
  </si>
  <si>
    <t>profil parapetní napojovací se sklovláknitou armovací tkaninou PVC 2m</t>
  </si>
  <si>
    <t>434187058</t>
  </si>
  <si>
    <t>33,035*1,1 'Přepočtené koeficientem množství</t>
  </si>
  <si>
    <t>33</t>
  </si>
  <si>
    <t>622511112</t>
  </si>
  <si>
    <t>Tenkovrstvá akrylátová mozaiková střednězrnná omítka vnějších stěn</t>
  </si>
  <si>
    <t>-1390540532</t>
  </si>
  <si>
    <t>34</t>
  </si>
  <si>
    <t>62251111r</t>
  </si>
  <si>
    <t>Tenkovrstvá akrylátová mozaiková střednězrnná omítka vnějších stěn-příplatek za malé plochy a napojení na stávající</t>
  </si>
  <si>
    <t>kpl</t>
  </si>
  <si>
    <t>1797793993</t>
  </si>
  <si>
    <t>35</t>
  </si>
  <si>
    <t>622531012</t>
  </si>
  <si>
    <t>Tenkovrstvá silikonová zrnitá omítka zrnitost 1,5 mm vnějších stěn</t>
  </si>
  <si>
    <t>1839988437</t>
  </si>
  <si>
    <t>36</t>
  </si>
  <si>
    <t>629991011</t>
  </si>
  <si>
    <t>Zakrytí výplní otvorů a svislých ploch fólií přilepenou lepící páskou</t>
  </si>
  <si>
    <t>-489966253</t>
  </si>
  <si>
    <t>z vintřní a vnější strany</t>
  </si>
  <si>
    <t>0,7*2,56</t>
  </si>
  <si>
    <t>4,22*2,23*2</t>
  </si>
  <si>
    <t>2,32*0,685*2</t>
  </si>
  <si>
    <t>2,9*0,7</t>
  </si>
  <si>
    <t>5,02*2,6-2,05*1,85</t>
  </si>
  <si>
    <t>0,685*0,74</t>
  </si>
  <si>
    <t>3,61*0,74</t>
  </si>
  <si>
    <t>(9,73*2,57)</t>
  </si>
  <si>
    <t>okn*2</t>
  </si>
  <si>
    <t>37</t>
  </si>
  <si>
    <t>629999030</t>
  </si>
  <si>
    <t>Příplatek k omítce vnějších povrchů za provádění omítané plochy do 10 m2</t>
  </si>
  <si>
    <t>587094473</t>
  </si>
  <si>
    <t>38</t>
  </si>
  <si>
    <t>631312121</t>
  </si>
  <si>
    <t>Doplnění dosavadních mazanin betonem prostým plochy do 4 m2 tloušťky do 80 mm</t>
  </si>
  <si>
    <t>-2120480155</t>
  </si>
  <si>
    <t>podlaha*0,08+p31*0,08</t>
  </si>
  <si>
    <t>39</t>
  </si>
  <si>
    <t>633992111</t>
  </si>
  <si>
    <t>Odmaštění betonových podlah od olejových nánosů</t>
  </si>
  <si>
    <t>-531114523</t>
  </si>
  <si>
    <t>40</t>
  </si>
  <si>
    <t>6339921r</t>
  </si>
  <si>
    <t>Vyztužení rohů výztužnou sítí  a nárožním hliníkovým  profilem dle skladeb</t>
  </si>
  <si>
    <t>-339736051</t>
  </si>
  <si>
    <t>předpoklad</t>
  </si>
  <si>
    <t>41</t>
  </si>
  <si>
    <t>6339922r</t>
  </si>
  <si>
    <t>Demontáž okenních sítí</t>
  </si>
  <si>
    <t>252960748</t>
  </si>
  <si>
    <t>Ostatní konstrukce a práce, bourání</t>
  </si>
  <si>
    <t>42</t>
  </si>
  <si>
    <t>941211112</t>
  </si>
  <si>
    <t>Montáž lešení řadového rámového lehkého zatížení do 200 kg/m2 š do 0,9 m v do 25 m</t>
  </si>
  <si>
    <t>1426693607</t>
  </si>
  <si>
    <t>(15,51+5,5*2)*4,84+(7,48+5,09)*5++9,8*3,2+(4,8*2+9,6*7,5)</t>
  </si>
  <si>
    <t>43</t>
  </si>
  <si>
    <t>941211211</t>
  </si>
  <si>
    <t>Příplatek k lešení řadovému rámovému lehkému š 0,9 m v do 25 m za první a ZKD den použití</t>
  </si>
  <si>
    <t>1304274197</t>
  </si>
  <si>
    <t>304,118*15 'Přepočtené koeficientem množství</t>
  </si>
  <si>
    <t>44</t>
  </si>
  <si>
    <t>941211812</t>
  </si>
  <si>
    <t>Demontáž lešení řadového rámového lehkého zatížení do 200 kg/m2 š do 0,9 m v do 25 m</t>
  </si>
  <si>
    <t>2137383727</t>
  </si>
  <si>
    <t>45</t>
  </si>
  <si>
    <t>944511111</t>
  </si>
  <si>
    <t>Montáž ochranné sítě z textilie z umělých vláken</t>
  </si>
  <si>
    <t>-1532412432</t>
  </si>
  <si>
    <t>46</t>
  </si>
  <si>
    <t>944511211</t>
  </si>
  <si>
    <t>Příplatek k ochranné síti za první a ZKD den použití</t>
  </si>
  <si>
    <t>805618619</t>
  </si>
  <si>
    <t>47</t>
  </si>
  <si>
    <t>944511811</t>
  </si>
  <si>
    <t>Demontáž ochranné sítě z textilie z umělých vláken</t>
  </si>
  <si>
    <t>-1868455728</t>
  </si>
  <si>
    <t>48</t>
  </si>
  <si>
    <t>949111812</t>
  </si>
  <si>
    <t>Demontáž lešení lehkého kozového trubkového v přes 1,2 do 1,9 m</t>
  </si>
  <si>
    <t>sada</t>
  </si>
  <si>
    <t>-1253853955</t>
  </si>
  <si>
    <t>49</t>
  </si>
  <si>
    <t>949121112</t>
  </si>
  <si>
    <t>Montáž lešení lehkého kozového dílcového v přes 1,2 do 1,9 m</t>
  </si>
  <si>
    <t>-1397196676</t>
  </si>
  <si>
    <t>50</t>
  </si>
  <si>
    <t>949121212</t>
  </si>
  <si>
    <t>Příplatek k lešení lehkému kozovému dílcovému v do 1,9 m za první a ZKD den použití</t>
  </si>
  <si>
    <t>1892571422</t>
  </si>
  <si>
    <t>2*10 "Přepočtené koeficientem množství</t>
  </si>
  <si>
    <t>51</t>
  </si>
  <si>
    <t>952901111</t>
  </si>
  <si>
    <t>Vyčištění budov bytové a občanské výstavby při výšce podlaží do 4 m</t>
  </si>
  <si>
    <t>-1302454928</t>
  </si>
  <si>
    <t>200</t>
  </si>
  <si>
    <t>52</t>
  </si>
  <si>
    <t>952902021</t>
  </si>
  <si>
    <t>Čištění budov zametení hladkých podlah</t>
  </si>
  <si>
    <t>1670032029</t>
  </si>
  <si>
    <t>200*15 'Přepočtené koeficientem množství</t>
  </si>
  <si>
    <t>53</t>
  </si>
  <si>
    <t>965042141</t>
  </si>
  <si>
    <t>Bourání podkladů pod dlažby nebo mazanin betonových nebo z litého asfaltu tl do 100 mm pl přes 4 m2</t>
  </si>
  <si>
    <t>-839582313</t>
  </si>
  <si>
    <t>podlaha*0,08</t>
  </si>
  <si>
    <t>54</t>
  </si>
  <si>
    <t>965081213</t>
  </si>
  <si>
    <t>Bourání podlah z dlaždic keramických nebo xylolitových tl do 10 mm plochy přes 1 m2</t>
  </si>
  <si>
    <t>-1417057971</t>
  </si>
  <si>
    <t>55</t>
  </si>
  <si>
    <t>966081028</t>
  </si>
  <si>
    <t>Demontáž odvětrávané fasády ostění, nadpraží s dřevěnou jednosměrnou konstrukcí</t>
  </si>
  <si>
    <t>1678580659</t>
  </si>
  <si>
    <t>2+2,32*4"V</t>
  </si>
  <si>
    <t>2,9"X</t>
  </si>
  <si>
    <t>56</t>
  </si>
  <si>
    <t>966081121</t>
  </si>
  <si>
    <t>Bourání kontaktního zateplení malých ploch jednotlivě do 1,0 m2</t>
  </si>
  <si>
    <t>kus</t>
  </si>
  <si>
    <t>1431345693</t>
  </si>
  <si>
    <t>1+2"V</t>
  </si>
  <si>
    <t>1"VI</t>
  </si>
  <si>
    <t>10"VIIIb</t>
  </si>
  <si>
    <t>57</t>
  </si>
  <si>
    <t>966081123</t>
  </si>
  <si>
    <t>Bourání kontaktního zateplení z polystyrenových desek malých ploch jednotlivě přes 1,0 do 2,0 m2</t>
  </si>
  <si>
    <t>-1040823834</t>
  </si>
  <si>
    <t>2"VI</t>
  </si>
  <si>
    <t>4"IX</t>
  </si>
  <si>
    <t>58</t>
  </si>
  <si>
    <t>966083128</t>
  </si>
  <si>
    <t>Demontáž odvětrávané fasády ostění nebo nadpraží s hliníkovou obousměrnou konstrukcí</t>
  </si>
  <si>
    <t>1708944271</t>
  </si>
  <si>
    <t>skladba E1.1-ostění nadpraží</t>
  </si>
  <si>
    <t>2,233+0,6854+0,7*2"V, X</t>
  </si>
  <si>
    <t>0,74*3"VIIIb</t>
  </si>
  <si>
    <t>59</t>
  </si>
  <si>
    <t>966084028</t>
  </si>
  <si>
    <t>Demontáž opláštění ostění nebo nadpraží odvětrávané fasády</t>
  </si>
  <si>
    <t>-311246993</t>
  </si>
  <si>
    <t>skE11+skE12</t>
  </si>
  <si>
    <t>60</t>
  </si>
  <si>
    <t>966084028r</t>
  </si>
  <si>
    <t>Příplatek za šetrnou demontáž obložení, roštu a uskladnění</t>
  </si>
  <si>
    <t>-1981827910</t>
  </si>
  <si>
    <t>61</t>
  </si>
  <si>
    <t>968062245</t>
  </si>
  <si>
    <t>Vybourání dřevěných rámů oken jednoduchých včetně křídel pl do 2 m2</t>
  </si>
  <si>
    <t>-293610816</t>
  </si>
  <si>
    <t>2,56*0,7</t>
  </si>
  <si>
    <t>62</t>
  </si>
  <si>
    <t>968062246</t>
  </si>
  <si>
    <t>Vybourání dřevěných rámů oken jednoduchých včetně křídel pl do 4 m2</t>
  </si>
  <si>
    <t>8556005</t>
  </si>
  <si>
    <t>63</t>
  </si>
  <si>
    <t>968062247</t>
  </si>
  <si>
    <t>Vybourání dřevěných rámů oken jednoduchých včetně křídel pl přes 4 m2</t>
  </si>
  <si>
    <t>-1126391832</t>
  </si>
  <si>
    <t>2,6*1,98+2,05*0,63+1*2,48</t>
  </si>
  <si>
    <t>64</t>
  </si>
  <si>
    <t>978013191</t>
  </si>
  <si>
    <t>Otlučení (osekání) vnitřní vápenné nebo vápenocementové omítky stěn v rozsahu přes 50 do 100 %</t>
  </si>
  <si>
    <t>-159006244</t>
  </si>
  <si>
    <t>on*0,3</t>
  </si>
  <si>
    <t>65</t>
  </si>
  <si>
    <t>978059511</t>
  </si>
  <si>
    <t>Odsekání a odebrání obkladů stěn z vnitřních obkládaček plochy do 1 m2</t>
  </si>
  <si>
    <t>-1271656323</t>
  </si>
  <si>
    <t>ostění, parapet</t>
  </si>
  <si>
    <t>(4,505+0,73-0,13*2+0,7*6)*0,25+(4,505+3,98-0,13*4+0,7*10)*0,25</t>
  </si>
  <si>
    <t>66</t>
  </si>
  <si>
    <t>979054451</t>
  </si>
  <si>
    <t>Očištění vybouraných zámkových dlaždic s původním spárováním z kameniva těženého</t>
  </si>
  <si>
    <t>1776228607</t>
  </si>
  <si>
    <t>67</t>
  </si>
  <si>
    <t>97905446r</t>
  </si>
  <si>
    <t>Demontáž pnoucích rostlin vč. lan a zpětná montáž lan</t>
  </si>
  <si>
    <t>-1122620432</t>
  </si>
  <si>
    <t>997</t>
  </si>
  <si>
    <t>Přesun sutě</t>
  </si>
  <si>
    <t>68</t>
  </si>
  <si>
    <t>997013152</t>
  </si>
  <si>
    <t>Vnitrostaveništní doprava suti a vybouraných hmot pro budovy v přes 6 do 9 m s omezením mechanizace</t>
  </si>
  <si>
    <t>-1834255452</t>
  </si>
  <si>
    <t>69</t>
  </si>
  <si>
    <t>997013501</t>
  </si>
  <si>
    <t>Odvoz suti a vybouraných hmot na skládku nebo meziskládku do 1 km se složením</t>
  </si>
  <si>
    <t>307994945</t>
  </si>
  <si>
    <t>70</t>
  </si>
  <si>
    <t>997013509</t>
  </si>
  <si>
    <t>Příplatek k odvozu suti a vybouraných hmot na skládku ZKD 1 km přes 1 km</t>
  </si>
  <si>
    <t>-643929900</t>
  </si>
  <si>
    <t>5,677*19 'Přepočtené koeficientem množství</t>
  </si>
  <si>
    <t>71</t>
  </si>
  <si>
    <t>997013631</t>
  </si>
  <si>
    <t>Poplatek za uložení na skládce (skládkovné) stavebního odpadu směsného kód odpadu 17 09 04</t>
  </si>
  <si>
    <t>-1153212769</t>
  </si>
  <si>
    <t>998</t>
  </si>
  <si>
    <t>Přesun hmot</t>
  </si>
  <si>
    <t>72</t>
  </si>
  <si>
    <t>998011002</t>
  </si>
  <si>
    <t>Přesun hmot pro budovy zděné v přes 6 do 12 m</t>
  </si>
  <si>
    <t>1824485055</t>
  </si>
  <si>
    <t>PSV</t>
  </si>
  <si>
    <t>Práce a dodávky PSV</t>
  </si>
  <si>
    <t>713</t>
  </si>
  <si>
    <t>Izolace tepelné</t>
  </si>
  <si>
    <t>73</t>
  </si>
  <si>
    <t>713131121</t>
  </si>
  <si>
    <t>Montáž izolace tepelné stěn přichycením dráty rohoží, pásů, dílců, desek</t>
  </si>
  <si>
    <t>-1052181843</t>
  </si>
  <si>
    <t>Skladba E1.1-2. vrstvy</t>
  </si>
  <si>
    <t>skE11*2</t>
  </si>
  <si>
    <t>Skladba E1.2</t>
  </si>
  <si>
    <t>74</t>
  </si>
  <si>
    <t>63148142</t>
  </si>
  <si>
    <t>deska tepelně izolační minerální provětrávaných fasád λ=0,033 tl 40mm</t>
  </si>
  <si>
    <t>909406387</t>
  </si>
  <si>
    <t>13,076*1,2 'Přepočtené koeficientem množství</t>
  </si>
  <si>
    <t>75</t>
  </si>
  <si>
    <t>63148158</t>
  </si>
  <si>
    <t>deska tepelně izolační minerální provětrávaných fasád λ=0,034-0,035 tl 50mm</t>
  </si>
  <si>
    <t>-629770750</t>
  </si>
  <si>
    <t>14,18*1,2 'Přepočtené koeficientem množství</t>
  </si>
  <si>
    <t>76</t>
  </si>
  <si>
    <t>713133821r</t>
  </si>
  <si>
    <t>Demontáž izolace tepelné vkládané</t>
  </si>
  <si>
    <t>562129028</t>
  </si>
  <si>
    <t>(skE11+skE12)*0,15</t>
  </si>
  <si>
    <t>77</t>
  </si>
  <si>
    <t>998713211</t>
  </si>
  <si>
    <t>Přesun hmot procentní pro izolace tepelné s omezením mechanizace v objektech v do 6 m</t>
  </si>
  <si>
    <t>%</t>
  </si>
  <si>
    <t>-164292231</t>
  </si>
  <si>
    <t>762</t>
  </si>
  <si>
    <t>Konstrukce tesařské</t>
  </si>
  <si>
    <t>78</t>
  </si>
  <si>
    <t>762439001</t>
  </si>
  <si>
    <t>Montáž obložení stěn podkladový rošt</t>
  </si>
  <si>
    <t>927886392</t>
  </si>
  <si>
    <t>(skE12*2+0,15*25)</t>
  </si>
  <si>
    <t>79</t>
  </si>
  <si>
    <t>60514106r</t>
  </si>
  <si>
    <t>řezivo 50x50mm impegnované</t>
  </si>
  <si>
    <t>957057024</t>
  </si>
  <si>
    <t>(skE12*2+0,15*25)*0,05*0,05</t>
  </si>
  <si>
    <t>80</t>
  </si>
  <si>
    <t>762495000</t>
  </si>
  <si>
    <t>Spojovací prostředky pro montáž olištování, obložení stropů, střešních podhledů a stěn</t>
  </si>
  <si>
    <t>-1678301652</t>
  </si>
  <si>
    <t>skE12*0,15</t>
  </si>
  <si>
    <t>81</t>
  </si>
  <si>
    <t>998762211</t>
  </si>
  <si>
    <t>Přesun hmot procentní pro kce tesařské s omezením mechanizace v objektech v do 6 m</t>
  </si>
  <si>
    <t>-1122190549</t>
  </si>
  <si>
    <t>763</t>
  </si>
  <si>
    <t>Konstrukce suché výstavby</t>
  </si>
  <si>
    <t>82</t>
  </si>
  <si>
    <t>763131621</t>
  </si>
  <si>
    <t>Montáž desek tl. 12,5 mm SDK podhled</t>
  </si>
  <si>
    <t>-1600302354</t>
  </si>
  <si>
    <t>(1,98+1,6+0,9+0,7)*0,3"VIIIb</t>
  </si>
  <si>
    <t>(0,7+4,22*2)*0,3"V+VI</t>
  </si>
  <si>
    <t>(9,73)*0,3"IX</t>
  </si>
  <si>
    <t>83</t>
  </si>
  <si>
    <t>59030021</t>
  </si>
  <si>
    <t>deska SDK  tl 12,5mm</t>
  </si>
  <si>
    <t>2061035021</t>
  </si>
  <si>
    <t>7,215*1,2 'Přepočtené koeficientem množství</t>
  </si>
  <si>
    <t>84</t>
  </si>
  <si>
    <t>763131712</t>
  </si>
  <si>
    <t>SDK podhled napojení na jiný druh podhledu</t>
  </si>
  <si>
    <t>-1501331094</t>
  </si>
  <si>
    <t>(1,98+1,6+0,9+0,7)"VIIIb</t>
  </si>
  <si>
    <t>(0,7+4,22*2)"V+VI</t>
  </si>
  <si>
    <t>(9,73)"IX</t>
  </si>
  <si>
    <t>85</t>
  </si>
  <si>
    <t>763131751</t>
  </si>
  <si>
    <t>Montáž parotěsné zábrany do SDK podhledu</t>
  </si>
  <si>
    <t>-663127049</t>
  </si>
  <si>
    <t>dle D7</t>
  </si>
  <si>
    <t>c21*1,1</t>
  </si>
  <si>
    <t>86</t>
  </si>
  <si>
    <t>28329274r</t>
  </si>
  <si>
    <t xml:space="preserve">fólie  pro parotěsnou vrstvu </t>
  </si>
  <si>
    <t>-1298036234</t>
  </si>
  <si>
    <t>7,937*1,15 'Přepočtené koeficientem množství</t>
  </si>
  <si>
    <t>87</t>
  </si>
  <si>
    <t>763131761</t>
  </si>
  <si>
    <t>Příplatek k SDK podhledu za plochu do 3 m2 jednotlivě</t>
  </si>
  <si>
    <t>1482749622</t>
  </si>
  <si>
    <t>88</t>
  </si>
  <si>
    <t>763131821</t>
  </si>
  <si>
    <t>Demontáž SDK podhledu s dvouvrstvou nosnou kcí z ocelových profilů opláštění jednoduché</t>
  </si>
  <si>
    <t>-1837050383</t>
  </si>
  <si>
    <t>89</t>
  </si>
  <si>
    <t>998763210</t>
  </si>
  <si>
    <t>Přesun hmot procentní pro dřevostavby s omezením mechanizace v objektech v do 6 m</t>
  </si>
  <si>
    <t>-770897584</t>
  </si>
  <si>
    <t>764</t>
  </si>
  <si>
    <t>Konstrukce klempířské</t>
  </si>
  <si>
    <t>90</t>
  </si>
  <si>
    <t>764002851</t>
  </si>
  <si>
    <t>Demontáž oplechování parapetů do suti</t>
  </si>
  <si>
    <t>-905739551</t>
  </si>
  <si>
    <t>0,7+4,22*2+2,32*2+2,9*2+2,12+0,685+3,61+0,4+0,45+0,43+0,57+2,51+1,97+0,71</t>
  </si>
  <si>
    <t>91</t>
  </si>
  <si>
    <t>76400r</t>
  </si>
  <si>
    <t>-1269471846</t>
  </si>
  <si>
    <t>92</t>
  </si>
  <si>
    <t>K1</t>
  </si>
  <si>
    <t>D+M  Venkovní parapet 700mm, r.š. 300mm dle  výkresu BEL_DPS_D.1.1_603_00, ozn. K1</t>
  </si>
  <si>
    <t>ks</t>
  </si>
  <si>
    <t>-1093062401</t>
  </si>
  <si>
    <t>93</t>
  </si>
  <si>
    <t>K2</t>
  </si>
  <si>
    <t>D+M  Venkovní parapet 4220mm, r.š. 270mm dle  výkresu BEL_DPS_D.1.1_603_00, ozn. K2</t>
  </si>
  <si>
    <t>1721828181</t>
  </si>
  <si>
    <t>94</t>
  </si>
  <si>
    <t>K3</t>
  </si>
  <si>
    <t>D+M  Venkovní parapet 2320mm, r.š. 270mm dle  výkresu BEL_DPS_D.1.1_603_00, ozn. K3</t>
  </si>
  <si>
    <t>-741668384</t>
  </si>
  <si>
    <t>95</t>
  </si>
  <si>
    <t>K4</t>
  </si>
  <si>
    <t>D+M  Venkovní parapet 2900mm, r.š. 270mm dle  výkresu BEL_DPS_D.1.1_603_00, ozn. K4</t>
  </si>
  <si>
    <t>1220276754</t>
  </si>
  <si>
    <t>96</t>
  </si>
  <si>
    <t>K10</t>
  </si>
  <si>
    <t>D+M  Venkovní parapet 2120mm, r.š. 180mm dle  výkresu BEL_DPS_D.1.1_603_00, ozn. K10</t>
  </si>
  <si>
    <t>-202969054</t>
  </si>
  <si>
    <t>97</t>
  </si>
  <si>
    <t>K11</t>
  </si>
  <si>
    <t>D+M  Venkovní parapet 685mm, r.š. 270mm dle  výkresu BEL_DPS_D.1.1_603_00, ozn. K11</t>
  </si>
  <si>
    <t>1033789352</t>
  </si>
  <si>
    <t>98</t>
  </si>
  <si>
    <t>K12</t>
  </si>
  <si>
    <t>D+M  Venkovní parapet 3610mm, r.š. 270mm dle  výkresu BEL_DPS_D.1.1_603_00, ozn. K12</t>
  </si>
  <si>
    <t>282630788</t>
  </si>
  <si>
    <t>99</t>
  </si>
  <si>
    <t>K14</t>
  </si>
  <si>
    <t>D+M  Venkovní parapet 4645mm, r.š. 180mm dle  výkresu BEL_DPS_D.1.1_603_00, ozn. K14</t>
  </si>
  <si>
    <t>-73169334</t>
  </si>
  <si>
    <t>100</t>
  </si>
  <si>
    <t>K15</t>
  </si>
  <si>
    <t>D+M  Venkovní parapet 1590mm, r.š. 375mm dle  výkresu BEL_DPS_D.1.1_603_00, ozn. K15</t>
  </si>
  <si>
    <t>-827913691</t>
  </si>
  <si>
    <t>101</t>
  </si>
  <si>
    <t>K20</t>
  </si>
  <si>
    <t>D+M  Venkovní parapet 400mm, r.š. 180mm dle  výkresu BEL_DPS_D.1.1_603_00, ozn. K20</t>
  </si>
  <si>
    <t>355267048</t>
  </si>
  <si>
    <t>102</t>
  </si>
  <si>
    <t>K21</t>
  </si>
  <si>
    <t>D+M  Venkovní parapet 450mm, r.š. 180mm dle  výkresu BEL_DPS_D.1.1_603_00, ozn. K21</t>
  </si>
  <si>
    <t>-2071516646</t>
  </si>
  <si>
    <t>103</t>
  </si>
  <si>
    <t>K22</t>
  </si>
  <si>
    <t>D+M  Venkovní parapet 430mm, r.š. 180mm dle  výkresu BEL_DPS_D.1.1_603_00, ozn. K22</t>
  </si>
  <si>
    <t>-267525308</t>
  </si>
  <si>
    <t>104</t>
  </si>
  <si>
    <t>K23</t>
  </si>
  <si>
    <t>D+M  Venkovní parapet 570+2510mm, r.š. 180mm dle  výkresu BEL_DPS_D.1.1_603_00, ozn. K23</t>
  </si>
  <si>
    <t>1101139078</t>
  </si>
  <si>
    <t>105</t>
  </si>
  <si>
    <t>K27</t>
  </si>
  <si>
    <t>D+M  Venkovní parapet 1970mm, r.š. 180mm dle  výkresu BEL_DPS_D.1.1_603_00, ozn. K27</t>
  </si>
  <si>
    <t>904256144</t>
  </si>
  <si>
    <t>106</t>
  </si>
  <si>
    <t>K28</t>
  </si>
  <si>
    <t>D+M  Venkovní parapet 710mm, r.š. 180mm dle  výkresu BEL_DPS_D.1.1_603_00, ozn. K28</t>
  </si>
  <si>
    <t>-312817602</t>
  </si>
  <si>
    <t>107</t>
  </si>
  <si>
    <t>998764211</t>
  </si>
  <si>
    <t>Přesun hmot procentní pro konstrukce klempířské s omezením mechanizace v objektech v do 6 m</t>
  </si>
  <si>
    <t>-1890066701</t>
  </si>
  <si>
    <t>766</t>
  </si>
  <si>
    <t>Konstrukce truhlářské</t>
  </si>
  <si>
    <t>108</t>
  </si>
  <si>
    <t>766411822</t>
  </si>
  <si>
    <t>Demontáž truhlářského obložení stěn podkladových roštů</t>
  </si>
  <si>
    <t>409754972</t>
  </si>
  <si>
    <t>ske12*0,2</t>
  </si>
  <si>
    <t>109</t>
  </si>
  <si>
    <t>766441r</t>
  </si>
  <si>
    <t>Demontáž žaluzií</t>
  </si>
  <si>
    <t>-1748799297</t>
  </si>
  <si>
    <t>110</t>
  </si>
  <si>
    <t>T1</t>
  </si>
  <si>
    <t>D+M parapet okna 4220x240mm dle výkresu BEL_DPS_D.1.1_602_00, ozn. T1</t>
  </si>
  <si>
    <t>-1578308732</t>
  </si>
  <si>
    <t>111</t>
  </si>
  <si>
    <t>T5</t>
  </si>
  <si>
    <t>D+M parapet sedací 4010x250mm dle výkresu BEL_DPS_D.1.1_602_00, ozn. T5</t>
  </si>
  <si>
    <t>2013165050</t>
  </si>
  <si>
    <t>112</t>
  </si>
  <si>
    <t>T6</t>
  </si>
  <si>
    <t>D+M parapet sedací 4645x250mm dle výkresu BEL_DPS_D.1.1_602_00, ozn. T6</t>
  </si>
  <si>
    <t>-150705294</t>
  </si>
  <si>
    <t>113</t>
  </si>
  <si>
    <t>F1</t>
  </si>
  <si>
    <t>D+M dřevěné okno z europrofilů 700/2560 mm, dle výkresu BEL_DPS_D.1.1._601_00,ozn.  F1</t>
  </si>
  <si>
    <t>137397770</t>
  </si>
  <si>
    <t>114</t>
  </si>
  <si>
    <t>F2</t>
  </si>
  <si>
    <t>D+M dřevěná prosklená sestava oken 4220/2230mm, dle výkresu BEL_DPS_D.1.1._601_00,ozn.  F2</t>
  </si>
  <si>
    <t>-228629048</t>
  </si>
  <si>
    <t>115</t>
  </si>
  <si>
    <t>F3</t>
  </si>
  <si>
    <t>D+M dřevěná prosklená sestava oken 2320/685mm, dle výkresu BEL_DPS_D.1.1._601_00,ozn.  F3</t>
  </si>
  <si>
    <t>1600959462</t>
  </si>
  <si>
    <t>116</t>
  </si>
  <si>
    <t>F4</t>
  </si>
  <si>
    <t>D+M dřevěná prosklená sestava oken 2900/700mm, dle výkresu BEL_DPS_D.1.1._601_00,ozn.  F4</t>
  </si>
  <si>
    <t>561463811</t>
  </si>
  <si>
    <t>117</t>
  </si>
  <si>
    <t>F13</t>
  </si>
  <si>
    <t>D+M dřevěná prosklená sestava oken a dveří 5020/2600mm, dle výkresu BEL_DPS_D.1.1._601_00,ozn.  F13</t>
  </si>
  <si>
    <t>1556985279</t>
  </si>
  <si>
    <t>118</t>
  </si>
  <si>
    <t>F14</t>
  </si>
  <si>
    <t>D+M dřevěné okno z europrofilů 685/740mm, dle výkresu BEL_DPS_D.1.1._601_00,ozn.  F14</t>
  </si>
  <si>
    <t>641985576</t>
  </si>
  <si>
    <t>119</t>
  </si>
  <si>
    <t>F16</t>
  </si>
  <si>
    <t>D+M dřevěná prosklená sestava oken a dveří 9730/2570mm, dle výkresu BEL_DPS_D.1.1._601_00,ozn.  F16</t>
  </si>
  <si>
    <t>-1125714961</t>
  </si>
  <si>
    <t>120</t>
  </si>
  <si>
    <t>O1</t>
  </si>
  <si>
    <t>D+M exteriérové síťky do oken, dle výkresu BEL_DPS_D.1.1._604_00, ozn O1</t>
  </si>
  <si>
    <t>-1229623426</t>
  </si>
  <si>
    <t>121</t>
  </si>
  <si>
    <t>O4</t>
  </si>
  <si>
    <t>D+M horizontální žaluzie, dle výkresu BEL_DPS_D.1.1._604_00, ozn O4</t>
  </si>
  <si>
    <t>-1312514053</t>
  </si>
  <si>
    <t>122</t>
  </si>
  <si>
    <t>O5</t>
  </si>
  <si>
    <t>D+M  iteriérová čistící zona 500/900mm, dle výkresu BEL_DPS_D.1.1._604_00, ozn O5</t>
  </si>
  <si>
    <t>702018670</t>
  </si>
  <si>
    <t>123</t>
  </si>
  <si>
    <t>7664119r</t>
  </si>
  <si>
    <t xml:space="preserve">D+M difuzní folie vč. napojení na stávající </t>
  </si>
  <si>
    <t>102040614</t>
  </si>
  <si>
    <t>skladba E1.1 a E1.2</t>
  </si>
  <si>
    <t>(skE11+skE12)*1,4</t>
  </si>
  <si>
    <t>124</t>
  </si>
  <si>
    <t>766441821</t>
  </si>
  <si>
    <t>Demontáž parapetních desek dřevěných nebo plastových šířky do 30 cm délky přes 1,0 m</t>
  </si>
  <si>
    <t>1945598107</t>
  </si>
  <si>
    <t>125</t>
  </si>
  <si>
    <t>766492100</t>
  </si>
  <si>
    <t>Montáž obložení ostění</t>
  </si>
  <si>
    <t>1206004521</t>
  </si>
  <si>
    <t>Skladba E1.2- ostění, nadpraží</t>
  </si>
  <si>
    <t>126</t>
  </si>
  <si>
    <t>61191160r</t>
  </si>
  <si>
    <t>palubky obkladové  vč. nátěru</t>
  </si>
  <si>
    <t>1597981126</t>
  </si>
  <si>
    <t>materiál borovice, označení dle PD - E1.2</t>
  </si>
  <si>
    <t>50% nový obklad, zbytek stávající -předpoklad</t>
  </si>
  <si>
    <t>skE12*0,15*0,5</t>
  </si>
  <si>
    <t>127</t>
  </si>
  <si>
    <t>998766211</t>
  </si>
  <si>
    <t>Přesun hmot procentní pro kce truhlářské s omezením mechanizace v objektech v do 6 m</t>
  </si>
  <si>
    <t>-212606080</t>
  </si>
  <si>
    <t>767</t>
  </si>
  <si>
    <t>Konstrukce zámečnické</t>
  </si>
  <si>
    <t>128</t>
  </si>
  <si>
    <t>760r</t>
  </si>
  <si>
    <t>Demontáž  rohože</t>
  </si>
  <si>
    <t>-1513712459</t>
  </si>
  <si>
    <t>129</t>
  </si>
  <si>
    <t>998767212</t>
  </si>
  <si>
    <t>Přesun hmot procentní pro zámečnické konstrukce s omezením mechanizace v objektech v přes 6 do 12 m</t>
  </si>
  <si>
    <t>-995143800</t>
  </si>
  <si>
    <t>771</t>
  </si>
  <si>
    <t>Podlahy z dlaždic</t>
  </si>
  <si>
    <t>130</t>
  </si>
  <si>
    <t>771111011</t>
  </si>
  <si>
    <t>Vysátí podkladu před pokládkou dlažby</t>
  </si>
  <si>
    <t>-390346058</t>
  </si>
  <si>
    <t>131</t>
  </si>
  <si>
    <t>771121011</t>
  </si>
  <si>
    <t>Nátěr penetrační na podlahu</t>
  </si>
  <si>
    <t>1823987088</t>
  </si>
  <si>
    <t>132</t>
  </si>
  <si>
    <t>771151016</t>
  </si>
  <si>
    <t>Samonivelační stěrka podlah pevnosti  do 15 mm</t>
  </si>
  <si>
    <t>363566879</t>
  </si>
  <si>
    <t>(1,98+1,6)*0,4"VIIIb</t>
  </si>
  <si>
    <t>133</t>
  </si>
  <si>
    <t>771574154r</t>
  </si>
  <si>
    <t>Montáž podlah keramických 300x300mm</t>
  </si>
  <si>
    <t>-1015600917</t>
  </si>
  <si>
    <t>12 ks/m2, vč. silokonování spáry podlahy a soklu, sokly dlažby, vyčištění chemickými prostředky</t>
  </si>
  <si>
    <t>134</t>
  </si>
  <si>
    <t>59761007</t>
  </si>
  <si>
    <t>dlažba -dle původní</t>
  </si>
  <si>
    <t>1916775010</t>
  </si>
  <si>
    <t>1,432*1,2 'Přepočtené koeficientem množství</t>
  </si>
  <si>
    <t>135</t>
  </si>
  <si>
    <t>998771211</t>
  </si>
  <si>
    <t>Přesun hmot procentní pro podlahy z dlaždic s omezením mechanizace v objektech v do 6 m</t>
  </si>
  <si>
    <t>278602497</t>
  </si>
  <si>
    <t>776</t>
  </si>
  <si>
    <t>Podlahy povlakové</t>
  </si>
  <si>
    <t>136</t>
  </si>
  <si>
    <t>776111116</t>
  </si>
  <si>
    <t>Odstranění zbytků lepidla z podkladu povlakových podlah broušením</t>
  </si>
  <si>
    <t>501698541</t>
  </si>
  <si>
    <t>137</t>
  </si>
  <si>
    <t>776111117</t>
  </si>
  <si>
    <t>Broušení stávajícího podkladu povlakových podlah diamantovým kotoučem</t>
  </si>
  <si>
    <t>-661791287</t>
  </si>
  <si>
    <t>138</t>
  </si>
  <si>
    <t>776111311</t>
  </si>
  <si>
    <t>Vysátí podkladu povlakových podlah</t>
  </si>
  <si>
    <t>-3033886</t>
  </si>
  <si>
    <t>139</t>
  </si>
  <si>
    <t>776121112</t>
  </si>
  <si>
    <t>Vodou ředitelná penetrace savého podkladu povlakových podlah</t>
  </si>
  <si>
    <t>1510945818</t>
  </si>
  <si>
    <t>140</t>
  </si>
  <si>
    <t>776141114</t>
  </si>
  <si>
    <t>Stěrka podlahová nivelační pro vyrovnání podkladu povlakových podlah pevnosti 20 MPa tl přes 8 do 10 mm</t>
  </si>
  <si>
    <t>-552259231</t>
  </si>
  <si>
    <t>tl 0,5-15mm</t>
  </si>
  <si>
    <t>141</t>
  </si>
  <si>
    <t>776201811</t>
  </si>
  <si>
    <t>Demontáž lepených povlakových podlah bez podložky ručně</t>
  </si>
  <si>
    <t>-1198442974</t>
  </si>
  <si>
    <t>142</t>
  </si>
  <si>
    <t>776231111r</t>
  </si>
  <si>
    <t>Lepení vinylů malých ploch</t>
  </si>
  <si>
    <t>-1546435914</t>
  </si>
  <si>
    <t>0,7*0,225"V</t>
  </si>
  <si>
    <t>1*0,3"IX</t>
  </si>
  <si>
    <t>143</t>
  </si>
  <si>
    <t>RMAT0002</t>
  </si>
  <si>
    <t>vinyl dle původního</t>
  </si>
  <si>
    <t>-1549318377</t>
  </si>
  <si>
    <t>0,458*1,5 'Přepočtené koeficientem množství</t>
  </si>
  <si>
    <t>144</t>
  </si>
  <si>
    <t>998776211</t>
  </si>
  <si>
    <t>Přesun hmot procentní pro podlahy povlakové s omezením mechanizace v objektech v do 6 m</t>
  </si>
  <si>
    <t>-49301610</t>
  </si>
  <si>
    <t>781</t>
  </si>
  <si>
    <t>Dokončovací práce - obklady</t>
  </si>
  <si>
    <t>145</t>
  </si>
  <si>
    <t>781473925</t>
  </si>
  <si>
    <t>Oprava obkladu z obkladaček keramických přes 35 do 45 ks/m2 lepených</t>
  </si>
  <si>
    <t>-1275893312</t>
  </si>
  <si>
    <t>ostění, parapet-S2.1</t>
  </si>
  <si>
    <t>((2,32+0,685*2)*2+2,9+0,7*2)*0,27"VI, X</t>
  </si>
  <si>
    <t>(0,7+0,63*4+1)*0,27"VIIIb</t>
  </si>
  <si>
    <t>rozměr 150x150 mm tj. KS</t>
  </si>
  <si>
    <t>obk*45</t>
  </si>
  <si>
    <t>146</t>
  </si>
  <si>
    <t>597611r</t>
  </si>
  <si>
    <t>obklad 150x150mm</t>
  </si>
  <si>
    <t>-1274142346</t>
  </si>
  <si>
    <t>193,185</t>
  </si>
  <si>
    <t>193,185*1,15 'Přepočtené koeficientem množství</t>
  </si>
  <si>
    <t>147</t>
  </si>
  <si>
    <t>781494511</t>
  </si>
  <si>
    <t>Plastové profily ukončovací lepené flexibilním lepidlem</t>
  </si>
  <si>
    <t>-1948575292</t>
  </si>
  <si>
    <t>148</t>
  </si>
  <si>
    <t>998781211</t>
  </si>
  <si>
    <t>Přesun hmot procentní pro obklady keramické s omezením mechanizace v objektech v do 6 m</t>
  </si>
  <si>
    <t>-870411950</t>
  </si>
  <si>
    <t>783</t>
  </si>
  <si>
    <t>Dokončovací práce - nátěry</t>
  </si>
  <si>
    <t>149</t>
  </si>
  <si>
    <t>783101201</t>
  </si>
  <si>
    <t>Hrubé obroušení podkladu truhlářských konstrukcí před provedením nátěru</t>
  </si>
  <si>
    <t>-1551277790</t>
  </si>
  <si>
    <t>150</t>
  </si>
  <si>
    <t>783101203</t>
  </si>
  <si>
    <t>Jemné obroušení podkladu truhlářských konstrukcí před provedením nátěru</t>
  </si>
  <si>
    <t>746151209</t>
  </si>
  <si>
    <t>151</t>
  </si>
  <si>
    <t>783101403</t>
  </si>
  <si>
    <t>Oprášení podkladu truhlářských konstrukcí před provedením nátěru</t>
  </si>
  <si>
    <t>-1823836359</t>
  </si>
  <si>
    <t>7,5+27"II</t>
  </si>
  <si>
    <t>152</t>
  </si>
  <si>
    <t>783118211</t>
  </si>
  <si>
    <t>Lakovací dvojnásobný syntetický nátěr truhlářských konstrukcí s mezibroušením</t>
  </si>
  <si>
    <t>996627563</t>
  </si>
  <si>
    <t>784</t>
  </si>
  <si>
    <t>Dokončovací práce - malby a tapety</t>
  </si>
  <si>
    <t>153</t>
  </si>
  <si>
    <t>784111011</t>
  </si>
  <si>
    <t>Obroušení podkladu omítnutého v místnostech v do 3,80 m</t>
  </si>
  <si>
    <t>1657715404</t>
  </si>
  <si>
    <t>omit+c21</t>
  </si>
  <si>
    <t>"odhad"150</t>
  </si>
  <si>
    <t>154</t>
  </si>
  <si>
    <t>784111041</t>
  </si>
  <si>
    <t>Omytí podkladu s odmaštěním v místnostech v do 3,80 m</t>
  </si>
  <si>
    <t>-214321092</t>
  </si>
  <si>
    <t>155</t>
  </si>
  <si>
    <t>784181121</t>
  </si>
  <si>
    <t>Hloubková jednonásobná bezbarvá penetrace podkladu v místnostech v do 3,80 m</t>
  </si>
  <si>
    <t>1433278021</t>
  </si>
  <si>
    <t>156</t>
  </si>
  <si>
    <t>784211101</t>
  </si>
  <si>
    <t>Dvojnásobné bílé malby ze směsí za mokra výborně oděruvzdorných v místnostech v do 3,80 m</t>
  </si>
  <si>
    <t>552447751</t>
  </si>
  <si>
    <t>157</t>
  </si>
  <si>
    <t>784211163</t>
  </si>
  <si>
    <t>Příplatek k cenám 2x maleb ze směsí za mokra oděruvzdorných za barevnou malbu středně sytého odstínu</t>
  </si>
  <si>
    <t>1994390708</t>
  </si>
  <si>
    <t>VRN</t>
  </si>
  <si>
    <t>Vedlejší rozpočtové náklady</t>
  </si>
  <si>
    <t>VRN1</t>
  </si>
  <si>
    <t>Průzkumné, geodetické a projektové práce</t>
  </si>
  <si>
    <t>158</t>
  </si>
  <si>
    <t>013254000</t>
  </si>
  <si>
    <t>Dokumentace skutečného provedení stavby</t>
  </si>
  <si>
    <t>soubor</t>
  </si>
  <si>
    <t>1024</t>
  </si>
  <si>
    <t>591446839</t>
  </si>
  <si>
    <t>Rozsah stanoven podmínkami VŘ</t>
  </si>
  <si>
    <t>159</t>
  </si>
  <si>
    <t>013294000</t>
  </si>
  <si>
    <t>Ostatní dokumentace-dílenská</t>
  </si>
  <si>
    <t>-1829668078</t>
  </si>
  <si>
    <t>Rozsah stanoven PD, podmínkami VŘ</t>
  </si>
  <si>
    <t>VRN3</t>
  </si>
  <si>
    <t>Zařízení staveniště</t>
  </si>
  <si>
    <t>160</t>
  </si>
  <si>
    <t>030001000</t>
  </si>
  <si>
    <t>-1234701960</t>
  </si>
  <si>
    <t>Rozsah stanoven PD, ZOV</t>
  </si>
  <si>
    <t>včetně náklady na spotřebu energií-stavební odběry, náklady na zrušení ZS</t>
  </si>
  <si>
    <t>VRN4</t>
  </si>
  <si>
    <t>Inženýrská činnost</t>
  </si>
  <si>
    <t>161</t>
  </si>
  <si>
    <t>045002000</t>
  </si>
  <si>
    <t>Kompletační a koordinační činnost</t>
  </si>
  <si>
    <t>1285012505</t>
  </si>
  <si>
    <t>podklady pro přejímku, revize</t>
  </si>
  <si>
    <t>VRN6</t>
  </si>
  <si>
    <t>Územní vlivy</t>
  </si>
  <si>
    <t>162</t>
  </si>
  <si>
    <t>060001000</t>
  </si>
  <si>
    <t>100429715</t>
  </si>
  <si>
    <t>VRN7</t>
  </si>
  <si>
    <t>Provozní vlivy</t>
  </si>
  <si>
    <t>163</t>
  </si>
  <si>
    <t>079002000</t>
  </si>
  <si>
    <t>Ostatní provozní vlivy</t>
  </si>
  <si>
    <t>-1777821622</t>
  </si>
  <si>
    <t xml:space="preserve">zakrytí ponechaného vybavení </t>
  </si>
  <si>
    <t>164</t>
  </si>
  <si>
    <t>079002001</t>
  </si>
  <si>
    <t>Práce investora, třetích osob</t>
  </si>
  <si>
    <t>-1683418742</t>
  </si>
  <si>
    <t xml:space="preserve"> pozn. provoz MŠ, omezení doby hlučných prací</t>
  </si>
  <si>
    <t>VRN9</t>
  </si>
  <si>
    <t>Ostatní náklady</t>
  </si>
  <si>
    <t>165</t>
  </si>
  <si>
    <t>091003000</t>
  </si>
  <si>
    <t>Vzorkování</t>
  </si>
  <si>
    <t>1463067547</t>
  </si>
  <si>
    <t>Rozsah stanoven PD</t>
  </si>
  <si>
    <t>166</t>
  </si>
  <si>
    <t>091003001</t>
  </si>
  <si>
    <t>Podklady pro přejímku, revize</t>
  </si>
  <si>
    <t>199742080</t>
  </si>
  <si>
    <t>167</t>
  </si>
  <si>
    <t>091003002</t>
  </si>
  <si>
    <t>Zajištění dopravně inženýrského rozhodnutí (DIR)</t>
  </si>
  <si>
    <t>-1323554657</t>
  </si>
  <si>
    <t>SEZNAM FIGUR</t>
  </si>
  <si>
    <t>Výměra</t>
  </si>
  <si>
    <t>Použití figury:</t>
  </si>
  <si>
    <t>p21</t>
  </si>
  <si>
    <t>skladba P2.1</t>
  </si>
  <si>
    <t xml:space="preserve">Podklad pod venkovní parapety nad provětrávanou fasádou-kotvy, 3ks/bm, celkem 35ks (kpl) </t>
  </si>
  <si>
    <t>nat, 2. vrstvách tenkovrstvou olejovou lazurou na bázi rozpouštědel s vysokou ochranou proti vlhkosti, ref. Remmers, HK lazura 3 v 1 (odstín TEAK (RC-545)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</si>
</sst>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97"/>
  <sheetViews>
    <sheetView showGridLines="0" topLeftCell="A34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6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20"/>
      <c r="BE5" s="22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20"/>
      <c r="BE6" s="22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4"/>
      <c r="BS8" s="17" t="s">
        <v>6</v>
      </c>
    </row>
    <row r="9" spans="1:74" ht="14.45" customHeight="1">
      <c r="B9" s="20"/>
      <c r="AR9" s="20"/>
      <c r="BE9" s="22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4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4"/>
      <c r="BS11" s="17" t="s">
        <v>6</v>
      </c>
    </row>
    <row r="12" spans="1:74" ht="6.95" customHeight="1">
      <c r="B12" s="20"/>
      <c r="AR12" s="20"/>
      <c r="BE12" s="22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4"/>
      <c r="BS13" s="17" t="s">
        <v>6</v>
      </c>
    </row>
    <row r="14" spans="1:74" ht="12.75">
      <c r="B14" s="20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27</v>
      </c>
      <c r="AN14" s="29" t="s">
        <v>29</v>
      </c>
      <c r="AR14" s="20"/>
      <c r="BE14" s="224"/>
      <c r="BS14" s="17" t="s">
        <v>6</v>
      </c>
    </row>
    <row r="15" spans="1:74" ht="6.95" customHeight="1">
      <c r="B15" s="20"/>
      <c r="AR15" s="20"/>
      <c r="BE15" s="22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4"/>
      <c r="BS16" s="17" t="s">
        <v>4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4"/>
      <c r="BS17" s="17" t="s">
        <v>32</v>
      </c>
    </row>
    <row r="18" spans="2:71" ht="6.95" customHeight="1">
      <c r="B18" s="20"/>
      <c r="AR18" s="20"/>
      <c r="BE18" s="224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4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24"/>
      <c r="BS20" s="17" t="s">
        <v>32</v>
      </c>
    </row>
    <row r="21" spans="2:71" ht="6.95" customHeight="1">
      <c r="B21" s="20"/>
      <c r="AR21" s="20"/>
      <c r="BE21" s="224"/>
    </row>
    <row r="22" spans="2:71" ht="12" customHeight="1">
      <c r="B22" s="20"/>
      <c r="D22" s="27" t="s">
        <v>35</v>
      </c>
      <c r="AR22" s="20"/>
      <c r="BE22" s="224"/>
    </row>
    <row r="23" spans="2:71" ht="16.5" customHeight="1">
      <c r="B23" s="20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0"/>
      <c r="BE23" s="224"/>
    </row>
    <row r="24" spans="2:71" ht="6.95" customHeight="1">
      <c r="B24" s="20"/>
      <c r="AR24" s="20"/>
      <c r="BE24" s="22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4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1">
        <f>ROUND(AG94,2)</f>
        <v>0</v>
      </c>
      <c r="AL26" s="232"/>
      <c r="AM26" s="232"/>
      <c r="AN26" s="232"/>
      <c r="AO26" s="232"/>
      <c r="AR26" s="32"/>
      <c r="BE26" s="224"/>
    </row>
    <row r="27" spans="2:71" s="1" customFormat="1" ht="6.95" customHeight="1">
      <c r="B27" s="32"/>
      <c r="AR27" s="32"/>
      <c r="BE27" s="224"/>
    </row>
    <row r="28" spans="2:71" s="1" customFormat="1" ht="12.75">
      <c r="B28" s="32"/>
      <c r="L28" s="233" t="s">
        <v>37</v>
      </c>
      <c r="M28" s="233"/>
      <c r="N28" s="233"/>
      <c r="O28" s="233"/>
      <c r="P28" s="233"/>
      <c r="W28" s="233" t="s">
        <v>38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39</v>
      </c>
      <c r="AL28" s="233"/>
      <c r="AM28" s="233"/>
      <c r="AN28" s="233"/>
      <c r="AO28" s="233"/>
      <c r="AR28" s="32"/>
      <c r="BE28" s="224"/>
    </row>
    <row r="29" spans="2:71" s="2" customFormat="1" ht="14.45" customHeight="1">
      <c r="B29" s="36"/>
      <c r="D29" s="27" t="s">
        <v>40</v>
      </c>
      <c r="F29" s="27" t="s">
        <v>41</v>
      </c>
      <c r="L29" s="218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6"/>
      <c r="BE29" s="225"/>
    </row>
    <row r="30" spans="2:71" s="2" customFormat="1" ht="14.45" customHeight="1">
      <c r="B30" s="36"/>
      <c r="F30" s="27" t="s">
        <v>42</v>
      </c>
      <c r="L30" s="218">
        <v>0.12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6"/>
      <c r="BE30" s="225"/>
    </row>
    <row r="31" spans="2:71" s="2" customFormat="1" ht="14.45" hidden="1" customHeight="1">
      <c r="B31" s="36"/>
      <c r="F31" s="27" t="s">
        <v>43</v>
      </c>
      <c r="L31" s="218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6"/>
      <c r="BE31" s="225"/>
    </row>
    <row r="32" spans="2:71" s="2" customFormat="1" ht="14.45" hidden="1" customHeight="1">
      <c r="B32" s="36"/>
      <c r="F32" s="27" t="s">
        <v>44</v>
      </c>
      <c r="L32" s="218">
        <v>0.12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6"/>
      <c r="BE32" s="225"/>
    </row>
    <row r="33" spans="2:57" s="2" customFormat="1" ht="14.45" hidden="1" customHeight="1">
      <c r="B33" s="36"/>
      <c r="F33" s="27" t="s">
        <v>45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6"/>
      <c r="BE33" s="225"/>
    </row>
    <row r="34" spans="2:57" s="1" customFormat="1" ht="6.95" customHeight="1">
      <c r="B34" s="32"/>
      <c r="AR34" s="32"/>
      <c r="BE34" s="224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19" t="s">
        <v>48</v>
      </c>
      <c r="Y35" s="220"/>
      <c r="Z35" s="220"/>
      <c r="AA35" s="220"/>
      <c r="AB35" s="220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0</v>
      </c>
      <c r="AL35" s="220"/>
      <c r="AM35" s="220"/>
      <c r="AN35" s="220"/>
      <c r="AO35" s="222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0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0" s="1" customFormat="1" ht="24.95" customHeight="1">
      <c r="B82" s="32"/>
      <c r="C82" s="21" t="s">
        <v>55</v>
      </c>
      <c r="AR82" s="32"/>
    </row>
    <row r="83" spans="1:90" s="1" customFormat="1" ht="6.95" customHeight="1">
      <c r="B83" s="32"/>
      <c r="AR83" s="32"/>
    </row>
    <row r="84" spans="1:90" s="3" customFormat="1" ht="12" customHeight="1">
      <c r="B84" s="48"/>
      <c r="C84" s="27" t="s">
        <v>13</v>
      </c>
      <c r="L84" s="3" t="str">
        <f>K5</f>
        <v>25-I</v>
      </c>
      <c r="AR84" s="48"/>
    </row>
    <row r="85" spans="1:90" s="4" customFormat="1" ht="36.950000000000003" customHeight="1">
      <c r="B85" s="49"/>
      <c r="C85" s="50" t="s">
        <v>16</v>
      </c>
      <c r="L85" s="207" t="str">
        <f>K6</f>
        <v>Výměna oken MŠ Bělohorská - II. ETAPA-část 1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49"/>
    </row>
    <row r="86" spans="1:90" s="1" customFormat="1" ht="6.95" customHeight="1">
      <c r="B86" s="32"/>
      <c r="AR86" s="32"/>
    </row>
    <row r="87" spans="1:90" s="1" customFormat="1" ht="12" customHeight="1">
      <c r="B87" s="32"/>
      <c r="C87" s="27" t="s">
        <v>20</v>
      </c>
      <c r="L87" s="51" t="str">
        <f>IF(K8="","",K8)</f>
        <v>Bělohorská 174, 169 00 Praha 6 - Břevnov</v>
      </c>
      <c r="AI87" s="27" t="s">
        <v>22</v>
      </c>
      <c r="AM87" s="209" t="str">
        <f>IF(AN8= "","",AN8)</f>
        <v>3. 4. 2024</v>
      </c>
      <c r="AN87" s="209"/>
      <c r="AR87" s="32"/>
    </row>
    <row r="88" spans="1:90" s="1" customFormat="1" ht="6.95" customHeight="1">
      <c r="B88" s="32"/>
      <c r="AR88" s="32"/>
    </row>
    <row r="89" spans="1:90" s="1" customFormat="1" ht="25.7" customHeight="1">
      <c r="B89" s="32"/>
      <c r="C89" s="27" t="s">
        <v>24</v>
      </c>
      <c r="L89" s="3" t="str">
        <f>IF(E11= "","",E11)</f>
        <v>Městská část Praha 6, 160 00</v>
      </c>
      <c r="AI89" s="27" t="s">
        <v>30</v>
      </c>
      <c r="AM89" s="210" t="str">
        <f>IF(E17="","",E17)</f>
        <v>Sibre s.r.o., Ing. Radek Krýza</v>
      </c>
      <c r="AN89" s="211"/>
      <c r="AO89" s="211"/>
      <c r="AP89" s="211"/>
      <c r="AR89" s="32"/>
      <c r="AS89" s="212" t="s">
        <v>56</v>
      </c>
      <c r="AT89" s="213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0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10" t="str">
        <f>IF(E20="","",E20)</f>
        <v>Ing. Michaela Locihová</v>
      </c>
      <c r="AN90" s="211"/>
      <c r="AO90" s="211"/>
      <c r="AP90" s="211"/>
      <c r="AR90" s="32"/>
      <c r="AS90" s="214"/>
      <c r="AT90" s="215"/>
      <c r="BD90" s="56"/>
    </row>
    <row r="91" spans="1:90" s="1" customFormat="1" ht="10.9" customHeight="1">
      <c r="B91" s="32"/>
      <c r="AR91" s="32"/>
      <c r="AS91" s="214"/>
      <c r="AT91" s="215"/>
      <c r="BD91" s="56"/>
    </row>
    <row r="92" spans="1:90" s="1" customFormat="1" ht="29.25" customHeight="1">
      <c r="B92" s="32"/>
      <c r="C92" s="197" t="s">
        <v>57</v>
      </c>
      <c r="D92" s="198"/>
      <c r="E92" s="198"/>
      <c r="F92" s="198"/>
      <c r="G92" s="198"/>
      <c r="H92" s="57"/>
      <c r="I92" s="199" t="s">
        <v>58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59</v>
      </c>
      <c r="AH92" s="198"/>
      <c r="AI92" s="198"/>
      <c r="AJ92" s="198"/>
      <c r="AK92" s="198"/>
      <c r="AL92" s="198"/>
      <c r="AM92" s="198"/>
      <c r="AN92" s="199" t="s">
        <v>60</v>
      </c>
      <c r="AO92" s="198"/>
      <c r="AP92" s="201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0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0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75</v>
      </c>
      <c r="BT94" s="72" t="s">
        <v>76</v>
      </c>
      <c r="BV94" s="72" t="s">
        <v>77</v>
      </c>
      <c r="BW94" s="72" t="s">
        <v>5</v>
      </c>
      <c r="BX94" s="72" t="s">
        <v>78</v>
      </c>
      <c r="CL94" s="72" t="s">
        <v>1</v>
      </c>
    </row>
    <row r="95" spans="1:90" s="6" customFormat="1" ht="24.75" customHeight="1">
      <c r="A95" s="73" t="s">
        <v>79</v>
      </c>
      <c r="B95" s="74"/>
      <c r="C95" s="75"/>
      <c r="D95" s="204" t="s">
        <v>14</v>
      </c>
      <c r="E95" s="204"/>
      <c r="F95" s="204"/>
      <c r="G95" s="204"/>
      <c r="H95" s="204"/>
      <c r="I95" s="76"/>
      <c r="J95" s="204" t="s">
        <v>17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'25-I - Výměna oken MŠ Běl...'!J28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80</v>
      </c>
      <c r="AR95" s="74"/>
      <c r="AS95" s="78">
        <v>0</v>
      </c>
      <c r="AT95" s="79">
        <f>ROUND(SUM(AV95:AW95),2)</f>
        <v>0</v>
      </c>
      <c r="AU95" s="80">
        <f>'25-I - Výměna oken MŠ Běl...'!P139</f>
        <v>0</v>
      </c>
      <c r="AV95" s="79">
        <f>'25-I - Výměna oken MŠ Běl...'!J31</f>
        <v>0</v>
      </c>
      <c r="AW95" s="79">
        <f>'25-I - Výměna oken MŠ Běl...'!J32</f>
        <v>0</v>
      </c>
      <c r="AX95" s="79">
        <f>'25-I - Výměna oken MŠ Běl...'!J33</f>
        <v>0</v>
      </c>
      <c r="AY95" s="79">
        <f>'25-I - Výměna oken MŠ Běl...'!J34</f>
        <v>0</v>
      </c>
      <c r="AZ95" s="79">
        <f>'25-I - Výměna oken MŠ Běl...'!F31</f>
        <v>0</v>
      </c>
      <c r="BA95" s="79">
        <f>'25-I - Výměna oken MŠ Běl...'!F32</f>
        <v>0</v>
      </c>
      <c r="BB95" s="79">
        <f>'25-I - Výměna oken MŠ Běl...'!F33</f>
        <v>0</v>
      </c>
      <c r="BC95" s="79">
        <f>'25-I - Výměna oken MŠ Běl...'!F34</f>
        <v>0</v>
      </c>
      <c r="BD95" s="81">
        <f>'25-I - Výměna oken MŠ Běl...'!F35</f>
        <v>0</v>
      </c>
      <c r="BT95" s="82" t="s">
        <v>81</v>
      </c>
      <c r="BU95" s="82" t="s">
        <v>82</v>
      </c>
      <c r="BV95" s="82" t="s">
        <v>77</v>
      </c>
      <c r="BW95" s="82" t="s">
        <v>5</v>
      </c>
      <c r="BX95" s="82" t="s">
        <v>78</v>
      </c>
      <c r="CL95" s="82" t="s">
        <v>1</v>
      </c>
    </row>
    <row r="96" spans="1:90" s="1" customFormat="1" ht="30" customHeight="1">
      <c r="B96" s="32"/>
      <c r="AR96" s="32"/>
    </row>
    <row r="97" spans="2:44" s="1" customFormat="1" ht="6.95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sheetProtection algorithmName="SHA-512" hashValue="09HD9+AeRHwiUNexPWDLfJ2o/NOS5MD4l0BSbU+at+Mk/Tvr/Rent+A155fkND7QIiiWe2NZ3ghEszoDfPq54Q==" saltValue="PvGXI7IQRCBPL5zWyYyM4F6ztJjqmbmJbUHCfJHK2gZoixl0K1roW0NeppTptXqunL9kW3wwFHXurXXtSmNlE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5-I - Výměna oken MŠ Bě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568"/>
  <sheetViews>
    <sheetView showGridLines="0" tabSelected="1" topLeftCell="A524" zoomScale="145" zoomScaleNormal="145" workbookViewId="0">
      <selection activeCell="F527" sqref="F5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5</v>
      </c>
      <c r="AZ2" s="83" t="s">
        <v>83</v>
      </c>
      <c r="BA2" s="83" t="s">
        <v>84</v>
      </c>
      <c r="BB2" s="83" t="s">
        <v>1</v>
      </c>
      <c r="BC2" s="83" t="s">
        <v>85</v>
      </c>
      <c r="BD2" s="83" t="s">
        <v>86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83" t="s">
        <v>87</v>
      </c>
      <c r="BA3" s="83" t="s">
        <v>87</v>
      </c>
      <c r="BB3" s="83" t="s">
        <v>1</v>
      </c>
      <c r="BC3" s="83" t="s">
        <v>88</v>
      </c>
      <c r="BD3" s="83" t="s">
        <v>86</v>
      </c>
    </row>
    <row r="4" spans="2:56" ht="24.95" customHeight="1">
      <c r="B4" s="20"/>
      <c r="D4" s="21" t="s">
        <v>89</v>
      </c>
      <c r="L4" s="20"/>
      <c r="M4" s="84" t="s">
        <v>10</v>
      </c>
      <c r="AT4" s="17" t="s">
        <v>4</v>
      </c>
      <c r="AZ4" s="83" t="s">
        <v>90</v>
      </c>
      <c r="BA4" s="83" t="s">
        <v>91</v>
      </c>
      <c r="BB4" s="83" t="s">
        <v>1</v>
      </c>
      <c r="BC4" s="83" t="s">
        <v>92</v>
      </c>
      <c r="BD4" s="83" t="s">
        <v>86</v>
      </c>
    </row>
    <row r="5" spans="2:56" ht="6.95" customHeight="1">
      <c r="B5" s="20"/>
      <c r="L5" s="20"/>
      <c r="AZ5" s="83" t="s">
        <v>93</v>
      </c>
      <c r="BA5" s="83" t="s">
        <v>94</v>
      </c>
      <c r="BB5" s="83" t="s">
        <v>1</v>
      </c>
      <c r="BC5" s="83" t="s">
        <v>95</v>
      </c>
      <c r="BD5" s="83" t="s">
        <v>86</v>
      </c>
    </row>
    <row r="6" spans="2:56" s="1" customFormat="1" ht="12" customHeight="1">
      <c r="B6" s="32"/>
      <c r="D6" s="27" t="s">
        <v>16</v>
      </c>
      <c r="L6" s="32"/>
      <c r="AZ6" s="83" t="s">
        <v>96</v>
      </c>
      <c r="BA6" s="83" t="s">
        <v>97</v>
      </c>
      <c r="BB6" s="83" t="s">
        <v>1</v>
      </c>
      <c r="BC6" s="83" t="s">
        <v>98</v>
      </c>
      <c r="BD6" s="83" t="s">
        <v>86</v>
      </c>
    </row>
    <row r="7" spans="2:56" s="1" customFormat="1" ht="16.5" customHeight="1">
      <c r="B7" s="32"/>
      <c r="E7" s="207" t="s">
        <v>17</v>
      </c>
      <c r="F7" s="234"/>
      <c r="G7" s="234"/>
      <c r="H7" s="234"/>
      <c r="L7" s="32"/>
      <c r="AZ7" s="83" t="s">
        <v>99</v>
      </c>
      <c r="BA7" s="83" t="s">
        <v>100</v>
      </c>
      <c r="BB7" s="83" t="s">
        <v>1</v>
      </c>
      <c r="BC7" s="83" t="s">
        <v>101</v>
      </c>
      <c r="BD7" s="83" t="s">
        <v>86</v>
      </c>
    </row>
    <row r="8" spans="2:56" s="1" customFormat="1">
      <c r="B8" s="32"/>
      <c r="L8" s="32"/>
      <c r="AZ8" s="83" t="s">
        <v>102</v>
      </c>
      <c r="BA8" s="83" t="s">
        <v>102</v>
      </c>
      <c r="BB8" s="83" t="s">
        <v>1</v>
      </c>
      <c r="BC8" s="83" t="s">
        <v>103</v>
      </c>
      <c r="BD8" s="83" t="s">
        <v>86</v>
      </c>
    </row>
    <row r="9" spans="2:56" s="1" customFormat="1" ht="12" customHeight="1">
      <c r="B9" s="32"/>
      <c r="D9" s="27" t="s">
        <v>18</v>
      </c>
      <c r="F9" s="25" t="s">
        <v>1</v>
      </c>
      <c r="I9" s="27" t="s">
        <v>19</v>
      </c>
      <c r="J9" s="25" t="s">
        <v>1</v>
      </c>
      <c r="L9" s="32"/>
      <c r="AZ9" s="83" t="s">
        <v>104</v>
      </c>
      <c r="BA9" s="83" t="s">
        <v>105</v>
      </c>
      <c r="BB9" s="83" t="s">
        <v>1</v>
      </c>
      <c r="BC9" s="83" t="s">
        <v>106</v>
      </c>
      <c r="BD9" s="83" t="s">
        <v>86</v>
      </c>
    </row>
    <row r="10" spans="2:56" s="1" customFormat="1" ht="12" customHeight="1">
      <c r="B10" s="32"/>
      <c r="D10" s="27" t="s">
        <v>20</v>
      </c>
      <c r="F10" s="25" t="s">
        <v>21</v>
      </c>
      <c r="I10" s="27" t="s">
        <v>22</v>
      </c>
      <c r="J10" s="52" t="str">
        <f>'Rekapitulace stavby'!AN8</f>
        <v>3. 4. 2024</v>
      </c>
      <c r="L10" s="32"/>
      <c r="AZ10" s="83" t="s">
        <v>107</v>
      </c>
      <c r="BA10" s="83" t="s">
        <v>108</v>
      </c>
      <c r="BB10" s="83" t="s">
        <v>1</v>
      </c>
      <c r="BC10" s="83" t="s">
        <v>109</v>
      </c>
      <c r="BD10" s="83" t="s">
        <v>86</v>
      </c>
    </row>
    <row r="11" spans="2:56" s="1" customFormat="1" ht="10.9" customHeight="1">
      <c r="B11" s="32"/>
      <c r="L11" s="32"/>
      <c r="AZ11" s="83" t="s">
        <v>110</v>
      </c>
      <c r="BA11" s="83" t="s">
        <v>111</v>
      </c>
      <c r="BB11" s="83" t="s">
        <v>1</v>
      </c>
      <c r="BC11" s="83" t="s">
        <v>112</v>
      </c>
      <c r="BD11" s="83" t="s">
        <v>86</v>
      </c>
    </row>
    <row r="12" spans="2:56" s="1" customFormat="1" ht="12" customHeight="1">
      <c r="B12" s="32"/>
      <c r="D12" s="27" t="s">
        <v>24</v>
      </c>
      <c r="I12" s="27" t="s">
        <v>25</v>
      </c>
      <c r="J12" s="25" t="s">
        <v>1</v>
      </c>
      <c r="L12" s="32"/>
      <c r="AZ12" s="83" t="s">
        <v>113</v>
      </c>
      <c r="BA12" s="83" t="s">
        <v>113</v>
      </c>
      <c r="BB12" s="83" t="s">
        <v>1</v>
      </c>
      <c r="BC12" s="83" t="s">
        <v>114</v>
      </c>
      <c r="BD12" s="83" t="s">
        <v>86</v>
      </c>
    </row>
    <row r="13" spans="2:56" s="1" customFormat="1" ht="18" customHeight="1">
      <c r="B13" s="32"/>
      <c r="E13" s="25" t="s">
        <v>26</v>
      </c>
      <c r="I13" s="27" t="s">
        <v>27</v>
      </c>
      <c r="J13" s="25" t="s">
        <v>1</v>
      </c>
      <c r="L13" s="32"/>
      <c r="AZ13" s="83" t="s">
        <v>115</v>
      </c>
      <c r="BA13" s="83" t="s">
        <v>116</v>
      </c>
      <c r="BB13" s="83" t="s">
        <v>1</v>
      </c>
      <c r="BC13" s="83" t="s">
        <v>117</v>
      </c>
      <c r="BD13" s="83" t="s">
        <v>86</v>
      </c>
    </row>
    <row r="14" spans="2:56" s="1" customFormat="1" ht="6.95" customHeight="1">
      <c r="B14" s="32"/>
      <c r="L14" s="32"/>
      <c r="AZ14" s="83" t="s">
        <v>118</v>
      </c>
      <c r="BA14" s="83" t="s">
        <v>119</v>
      </c>
      <c r="BB14" s="83" t="s">
        <v>1</v>
      </c>
      <c r="BC14" s="83" t="s">
        <v>120</v>
      </c>
      <c r="BD14" s="83" t="s">
        <v>86</v>
      </c>
    </row>
    <row r="15" spans="2:56" s="1" customFormat="1" ht="12" customHeight="1">
      <c r="B15" s="32"/>
      <c r="D15" s="27" t="s">
        <v>28</v>
      </c>
      <c r="I15" s="27" t="s">
        <v>25</v>
      </c>
      <c r="J15" s="28" t="str">
        <f>'Rekapitulace stavby'!AN13</f>
        <v>Vyplň údaj</v>
      </c>
      <c r="L15" s="32"/>
      <c r="AZ15" s="83" t="s">
        <v>121</v>
      </c>
      <c r="BA15" s="83" t="s">
        <v>122</v>
      </c>
      <c r="BB15" s="83" t="s">
        <v>1</v>
      </c>
      <c r="BC15" s="83" t="s">
        <v>123</v>
      </c>
      <c r="BD15" s="83" t="s">
        <v>86</v>
      </c>
    </row>
    <row r="16" spans="2:56" s="1" customFormat="1" ht="18" customHeight="1">
      <c r="B16" s="32"/>
      <c r="E16" s="235" t="str">
        <f>'Rekapitulace stavby'!E14</f>
        <v>Vyplň údaj</v>
      </c>
      <c r="F16" s="226"/>
      <c r="G16" s="226"/>
      <c r="H16" s="226"/>
      <c r="I16" s="27" t="s">
        <v>27</v>
      </c>
      <c r="J16" s="28" t="str">
        <f>'Rekapitulace stavby'!AN14</f>
        <v>Vyplň údaj</v>
      </c>
      <c r="L16" s="32"/>
      <c r="AZ16" s="83" t="s">
        <v>124</v>
      </c>
      <c r="BA16" s="83" t="s">
        <v>125</v>
      </c>
      <c r="BB16" s="83" t="s">
        <v>1</v>
      </c>
      <c r="BC16" s="83" t="s">
        <v>126</v>
      </c>
      <c r="BD16" s="83" t="s">
        <v>86</v>
      </c>
    </row>
    <row r="17" spans="2:56" s="1" customFormat="1" ht="6.95" customHeight="1">
      <c r="B17" s="32"/>
      <c r="L17" s="32"/>
      <c r="AZ17" s="83" t="s">
        <v>127</v>
      </c>
      <c r="BA17" s="83" t="s">
        <v>128</v>
      </c>
      <c r="BB17" s="83" t="s">
        <v>1</v>
      </c>
      <c r="BC17" s="83" t="s">
        <v>129</v>
      </c>
      <c r="BD17" s="83" t="s">
        <v>86</v>
      </c>
    </row>
    <row r="18" spans="2:56" s="1" customFormat="1" ht="12" customHeight="1">
      <c r="B18" s="32"/>
      <c r="D18" s="27" t="s">
        <v>30</v>
      </c>
      <c r="I18" s="27" t="s">
        <v>25</v>
      </c>
      <c r="J18" s="25" t="s">
        <v>1</v>
      </c>
      <c r="L18" s="32"/>
      <c r="AZ18" s="83" t="s">
        <v>130</v>
      </c>
      <c r="BA18" s="83" t="s">
        <v>131</v>
      </c>
      <c r="BB18" s="83" t="s">
        <v>1</v>
      </c>
      <c r="BC18" s="83" t="s">
        <v>109</v>
      </c>
      <c r="BD18" s="83" t="s">
        <v>86</v>
      </c>
    </row>
    <row r="19" spans="2:56" s="1" customFormat="1" ht="18" customHeight="1">
      <c r="B19" s="32"/>
      <c r="E19" s="25" t="s">
        <v>31</v>
      </c>
      <c r="I19" s="27" t="s">
        <v>27</v>
      </c>
      <c r="J19" s="25" t="s">
        <v>1</v>
      </c>
      <c r="L19" s="32"/>
      <c r="AZ19" s="83" t="s">
        <v>132</v>
      </c>
      <c r="BA19" s="83" t="s">
        <v>133</v>
      </c>
      <c r="BB19" s="83" t="s">
        <v>1</v>
      </c>
      <c r="BC19" s="83" t="s">
        <v>134</v>
      </c>
      <c r="BD19" s="83" t="s">
        <v>86</v>
      </c>
    </row>
    <row r="20" spans="2:56" s="1" customFormat="1" ht="6.95" customHeight="1">
      <c r="B20" s="32"/>
      <c r="L20" s="32"/>
      <c r="AZ20" s="83" t="s">
        <v>135</v>
      </c>
      <c r="BA20" s="83" t="s">
        <v>136</v>
      </c>
      <c r="BB20" s="83" t="s">
        <v>1</v>
      </c>
      <c r="BC20" s="83" t="s">
        <v>137</v>
      </c>
      <c r="BD20" s="83" t="s">
        <v>86</v>
      </c>
    </row>
    <row r="21" spans="2:56" s="1" customFormat="1" ht="12" customHeight="1">
      <c r="B21" s="32"/>
      <c r="D21" s="27" t="s">
        <v>33</v>
      </c>
      <c r="I21" s="27" t="s">
        <v>25</v>
      </c>
      <c r="J21" s="25" t="s">
        <v>1</v>
      </c>
      <c r="L21" s="32"/>
      <c r="AZ21" s="83" t="s">
        <v>138</v>
      </c>
      <c r="BA21" s="83" t="s">
        <v>139</v>
      </c>
      <c r="BB21" s="83" t="s">
        <v>1</v>
      </c>
      <c r="BC21" s="83" t="s">
        <v>140</v>
      </c>
      <c r="BD21" s="83" t="s">
        <v>86</v>
      </c>
    </row>
    <row r="22" spans="2:56" s="1" customFormat="1" ht="18" customHeight="1">
      <c r="B22" s="32"/>
      <c r="E22" s="25" t="s">
        <v>34</v>
      </c>
      <c r="I22" s="27" t="s">
        <v>27</v>
      </c>
      <c r="J22" s="25" t="s">
        <v>1</v>
      </c>
      <c r="L22" s="32"/>
      <c r="AZ22" s="83" t="s">
        <v>141</v>
      </c>
      <c r="BA22" s="83" t="s">
        <v>142</v>
      </c>
      <c r="BB22" s="83" t="s">
        <v>1</v>
      </c>
      <c r="BC22" s="83" t="s">
        <v>143</v>
      </c>
      <c r="BD22" s="83" t="s">
        <v>86</v>
      </c>
    </row>
    <row r="23" spans="2:56" s="1" customFormat="1" ht="6.95" customHeight="1">
      <c r="B23" s="32"/>
      <c r="L23" s="32"/>
      <c r="AZ23" s="83" t="s">
        <v>144</v>
      </c>
      <c r="BA23" s="83" t="s">
        <v>145</v>
      </c>
      <c r="BB23" s="83" t="s">
        <v>1</v>
      </c>
      <c r="BC23" s="83" t="s">
        <v>146</v>
      </c>
      <c r="BD23" s="83" t="s">
        <v>86</v>
      </c>
    </row>
    <row r="24" spans="2:56" s="1" customFormat="1" ht="12" customHeight="1">
      <c r="B24" s="32"/>
      <c r="D24" s="27" t="s">
        <v>35</v>
      </c>
      <c r="L24" s="32"/>
    </row>
    <row r="25" spans="2:56" s="7" customFormat="1" ht="16.5" customHeight="1">
      <c r="B25" s="85"/>
      <c r="E25" s="230" t="s">
        <v>1</v>
      </c>
      <c r="F25" s="230"/>
      <c r="G25" s="230"/>
      <c r="H25" s="230"/>
      <c r="L25" s="85"/>
    </row>
    <row r="26" spans="2:56" s="1" customFormat="1" ht="6.95" customHeight="1">
      <c r="B26" s="32"/>
      <c r="L26" s="32"/>
    </row>
    <row r="27" spans="2:56" s="1" customFormat="1" ht="6.95" customHeight="1">
      <c r="B27" s="32"/>
      <c r="D27" s="53"/>
      <c r="E27" s="53"/>
      <c r="F27" s="53"/>
      <c r="G27" s="53"/>
      <c r="H27" s="53"/>
      <c r="I27" s="53"/>
      <c r="J27" s="53"/>
      <c r="K27" s="53"/>
      <c r="L27" s="32"/>
    </row>
    <row r="28" spans="2:56" s="1" customFormat="1" ht="25.35" customHeight="1">
      <c r="B28" s="32"/>
      <c r="D28" s="86" t="s">
        <v>36</v>
      </c>
      <c r="J28" s="66">
        <f>ROUND(J139, 2)</f>
        <v>0</v>
      </c>
      <c r="L28" s="32"/>
    </row>
    <row r="29" spans="2:56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56" s="1" customFormat="1" ht="14.45" customHeight="1">
      <c r="B30" s="32"/>
      <c r="F30" s="35" t="s">
        <v>38</v>
      </c>
      <c r="I30" s="35" t="s">
        <v>37</v>
      </c>
      <c r="J30" s="35" t="s">
        <v>39</v>
      </c>
      <c r="L30" s="32"/>
    </row>
    <row r="31" spans="2:56" s="1" customFormat="1" ht="14.45" customHeight="1">
      <c r="B31" s="32"/>
      <c r="D31" s="55" t="s">
        <v>40</v>
      </c>
      <c r="E31" s="27" t="s">
        <v>41</v>
      </c>
      <c r="F31" s="87">
        <f>ROUND((SUM(BE139:BE567)),  2)</f>
        <v>0</v>
      </c>
      <c r="I31" s="88">
        <v>0.21</v>
      </c>
      <c r="J31" s="87">
        <f>ROUND(((SUM(BE139:BE567))*I31),  2)</f>
        <v>0</v>
      </c>
      <c r="L31" s="32"/>
    </row>
    <row r="32" spans="2:56" s="1" customFormat="1" ht="14.45" customHeight="1">
      <c r="B32" s="32"/>
      <c r="E32" s="27" t="s">
        <v>42</v>
      </c>
      <c r="F32" s="87">
        <f>ROUND((SUM(BF139:BF567)),  2)</f>
        <v>0</v>
      </c>
      <c r="I32" s="88">
        <v>0.12</v>
      </c>
      <c r="J32" s="87">
        <f>ROUND(((SUM(BF139:BF567))*I32),  2)</f>
        <v>0</v>
      </c>
      <c r="L32" s="32"/>
    </row>
    <row r="33" spans="2:12" s="1" customFormat="1" ht="14.45" hidden="1" customHeight="1">
      <c r="B33" s="32"/>
      <c r="E33" s="27" t="s">
        <v>43</v>
      </c>
      <c r="F33" s="87">
        <f>ROUND((SUM(BG139:BG567)),  2)</f>
        <v>0</v>
      </c>
      <c r="I33" s="88">
        <v>0.21</v>
      </c>
      <c r="J33" s="87">
        <f>0</f>
        <v>0</v>
      </c>
      <c r="L33" s="32"/>
    </row>
    <row r="34" spans="2:12" s="1" customFormat="1" ht="14.45" hidden="1" customHeight="1">
      <c r="B34" s="32"/>
      <c r="E34" s="27" t="s">
        <v>44</v>
      </c>
      <c r="F34" s="87">
        <f>ROUND((SUM(BH139:BH567)),  2)</f>
        <v>0</v>
      </c>
      <c r="I34" s="88">
        <v>0.12</v>
      </c>
      <c r="J34" s="87">
        <f>0</f>
        <v>0</v>
      </c>
      <c r="L34" s="32"/>
    </row>
    <row r="35" spans="2:12" s="1" customFormat="1" ht="14.45" hidden="1" customHeight="1">
      <c r="B35" s="32"/>
      <c r="E35" s="27" t="s">
        <v>45</v>
      </c>
      <c r="F35" s="87">
        <f>ROUND((SUM(BI139:BI567)),  2)</f>
        <v>0</v>
      </c>
      <c r="I35" s="88">
        <v>0</v>
      </c>
      <c r="J35" s="87">
        <f>0</f>
        <v>0</v>
      </c>
      <c r="L35" s="32"/>
    </row>
    <row r="36" spans="2:12" s="1" customFormat="1" ht="6.95" customHeight="1">
      <c r="B36" s="32"/>
      <c r="L36" s="32"/>
    </row>
    <row r="37" spans="2:12" s="1" customFormat="1" ht="25.35" customHeight="1">
      <c r="B37" s="32"/>
      <c r="C37" s="89"/>
      <c r="D37" s="90" t="s">
        <v>46</v>
      </c>
      <c r="E37" s="57"/>
      <c r="F37" s="57"/>
      <c r="G37" s="91" t="s">
        <v>47</v>
      </c>
      <c r="H37" s="92" t="s">
        <v>48</v>
      </c>
      <c r="I37" s="57"/>
      <c r="J37" s="93">
        <f>SUM(J28:J35)</f>
        <v>0</v>
      </c>
      <c r="K37" s="94"/>
      <c r="L37" s="32"/>
    </row>
    <row r="38" spans="2:12" s="1" customFormat="1" ht="14.45" customHeight="1">
      <c r="B38" s="32"/>
      <c r="L38" s="32"/>
    </row>
    <row r="39" spans="2:12" ht="14.45" customHeight="1">
      <c r="B39" s="20"/>
      <c r="L39" s="20"/>
    </row>
    <row r="40" spans="2:12" ht="14.45" customHeight="1">
      <c r="B40" s="20"/>
      <c r="L40" s="20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51</v>
      </c>
      <c r="E61" s="34"/>
      <c r="F61" s="95" t="s">
        <v>52</v>
      </c>
      <c r="G61" s="43" t="s">
        <v>51</v>
      </c>
      <c r="H61" s="34"/>
      <c r="I61" s="34"/>
      <c r="J61" s="96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51</v>
      </c>
      <c r="E76" s="34"/>
      <c r="F76" s="95" t="s">
        <v>52</v>
      </c>
      <c r="G76" s="43" t="s">
        <v>51</v>
      </c>
      <c r="H76" s="34"/>
      <c r="I76" s="34"/>
      <c r="J76" s="96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147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07" t="str">
        <f>E7</f>
        <v>Výměna oken MŠ Bělohorská - II. ETAPA-část 1</v>
      </c>
      <c r="F85" s="234"/>
      <c r="G85" s="234"/>
      <c r="H85" s="234"/>
      <c r="L85" s="32"/>
    </row>
    <row r="86" spans="2:47" s="1" customFormat="1" ht="6.95" customHeight="1">
      <c r="B86" s="32"/>
      <c r="L86" s="32"/>
    </row>
    <row r="87" spans="2:47" s="1" customFormat="1" ht="12" customHeight="1">
      <c r="B87" s="32"/>
      <c r="C87" s="27" t="s">
        <v>20</v>
      </c>
      <c r="F87" s="25" t="str">
        <f>F10</f>
        <v>Bělohorská 174, 169 00 Praha 6 - Břevnov</v>
      </c>
      <c r="I87" s="27" t="s">
        <v>22</v>
      </c>
      <c r="J87" s="52" t="str">
        <f>IF(J10="","",J10)</f>
        <v>3. 4. 2024</v>
      </c>
      <c r="L87" s="32"/>
    </row>
    <row r="88" spans="2:47" s="1" customFormat="1" ht="6.95" customHeight="1">
      <c r="B88" s="32"/>
      <c r="L88" s="32"/>
    </row>
    <row r="89" spans="2:47" s="1" customFormat="1" ht="25.7" customHeight="1">
      <c r="B89" s="32"/>
      <c r="C89" s="27" t="s">
        <v>24</v>
      </c>
      <c r="F89" s="25" t="str">
        <f>E13</f>
        <v>Městská část Praha 6, 160 00</v>
      </c>
      <c r="I89" s="27" t="s">
        <v>30</v>
      </c>
      <c r="J89" s="30" t="str">
        <f>E19</f>
        <v>Sibre s.r.o., Ing. Radek Krýza</v>
      </c>
      <c r="L89" s="32"/>
    </row>
    <row r="90" spans="2:47" s="1" customFormat="1" ht="25.7" customHeight="1">
      <c r="B90" s="32"/>
      <c r="C90" s="27" t="s">
        <v>28</v>
      </c>
      <c r="F90" s="25" t="str">
        <f>IF(E16="","",E16)</f>
        <v>Vyplň údaj</v>
      </c>
      <c r="I90" s="27" t="s">
        <v>33</v>
      </c>
      <c r="J90" s="30" t="str">
        <f>E22</f>
        <v>Ing. Michaela Locihová</v>
      </c>
      <c r="L90" s="32"/>
    </row>
    <row r="91" spans="2:47" s="1" customFormat="1" ht="10.35" customHeight="1">
      <c r="B91" s="32"/>
      <c r="L91" s="32"/>
    </row>
    <row r="92" spans="2:47" s="1" customFormat="1" ht="29.25" customHeight="1">
      <c r="B92" s="32"/>
      <c r="C92" s="97" t="s">
        <v>148</v>
      </c>
      <c r="D92" s="89"/>
      <c r="E92" s="89"/>
      <c r="F92" s="89"/>
      <c r="G92" s="89"/>
      <c r="H92" s="89"/>
      <c r="I92" s="89"/>
      <c r="J92" s="98" t="s">
        <v>149</v>
      </c>
      <c r="K92" s="89"/>
      <c r="L92" s="32"/>
    </row>
    <row r="93" spans="2:47" s="1" customFormat="1" ht="10.35" customHeight="1">
      <c r="B93" s="32"/>
      <c r="L93" s="32"/>
    </row>
    <row r="94" spans="2:47" s="1" customFormat="1" ht="22.9" customHeight="1">
      <c r="B94" s="32"/>
      <c r="C94" s="99" t="s">
        <v>150</v>
      </c>
      <c r="J94" s="66">
        <f>J139</f>
        <v>0</v>
      </c>
      <c r="L94" s="32"/>
      <c r="AU94" s="17" t="s">
        <v>151</v>
      </c>
    </row>
    <row r="95" spans="2:47" s="8" customFormat="1" ht="24.95" customHeight="1">
      <c r="B95" s="100"/>
      <c r="D95" s="101" t="s">
        <v>152</v>
      </c>
      <c r="E95" s="102"/>
      <c r="F95" s="102"/>
      <c r="G95" s="102"/>
      <c r="H95" s="102"/>
      <c r="I95" s="102"/>
      <c r="J95" s="103">
        <f>J140</f>
        <v>0</v>
      </c>
      <c r="L95" s="100"/>
    </row>
    <row r="96" spans="2:47" s="9" customFormat="1" ht="19.899999999999999" customHeight="1">
      <c r="B96" s="104"/>
      <c r="D96" s="105" t="s">
        <v>153</v>
      </c>
      <c r="E96" s="106"/>
      <c r="F96" s="106"/>
      <c r="G96" s="106"/>
      <c r="H96" s="106"/>
      <c r="I96" s="106"/>
      <c r="J96" s="107">
        <f>J141</f>
        <v>0</v>
      </c>
      <c r="L96" s="104"/>
    </row>
    <row r="97" spans="2:12" s="9" customFormat="1" ht="19.899999999999999" customHeight="1">
      <c r="B97" s="104"/>
      <c r="D97" s="105" t="s">
        <v>154</v>
      </c>
      <c r="E97" s="106"/>
      <c r="F97" s="106"/>
      <c r="G97" s="106"/>
      <c r="H97" s="106"/>
      <c r="I97" s="106"/>
      <c r="J97" s="107">
        <f>J157</f>
        <v>0</v>
      </c>
      <c r="L97" s="104"/>
    </row>
    <row r="98" spans="2:12" s="9" customFormat="1" ht="19.899999999999999" customHeight="1">
      <c r="B98" s="104"/>
      <c r="D98" s="105" t="s">
        <v>155</v>
      </c>
      <c r="E98" s="106"/>
      <c r="F98" s="106"/>
      <c r="G98" s="106"/>
      <c r="H98" s="106"/>
      <c r="I98" s="106"/>
      <c r="J98" s="107">
        <f>J164</f>
        <v>0</v>
      </c>
      <c r="L98" s="104"/>
    </row>
    <row r="99" spans="2:12" s="9" customFormat="1" ht="19.899999999999999" customHeight="1">
      <c r="B99" s="104"/>
      <c r="D99" s="105" t="s">
        <v>156</v>
      </c>
      <c r="E99" s="106"/>
      <c r="F99" s="106"/>
      <c r="G99" s="106"/>
      <c r="H99" s="106"/>
      <c r="I99" s="106"/>
      <c r="J99" s="107">
        <f>J172</f>
        <v>0</v>
      </c>
      <c r="L99" s="104"/>
    </row>
    <row r="100" spans="2:12" s="9" customFormat="1" ht="19.899999999999999" customHeight="1">
      <c r="B100" s="104"/>
      <c r="D100" s="105" t="s">
        <v>157</v>
      </c>
      <c r="E100" s="106"/>
      <c r="F100" s="106"/>
      <c r="G100" s="106"/>
      <c r="H100" s="106"/>
      <c r="I100" s="106"/>
      <c r="J100" s="107">
        <f>J277</f>
        <v>0</v>
      </c>
      <c r="L100" s="104"/>
    </row>
    <row r="101" spans="2:12" s="9" customFormat="1" ht="19.899999999999999" customHeight="1">
      <c r="B101" s="104"/>
      <c r="D101" s="105" t="s">
        <v>158</v>
      </c>
      <c r="E101" s="106"/>
      <c r="F101" s="106"/>
      <c r="G101" s="106"/>
      <c r="H101" s="106"/>
      <c r="I101" s="106"/>
      <c r="J101" s="107">
        <f>J355</f>
        <v>0</v>
      </c>
      <c r="L101" s="104"/>
    </row>
    <row r="102" spans="2:12" s="9" customFormat="1" ht="19.899999999999999" customHeight="1">
      <c r="B102" s="104"/>
      <c r="D102" s="105" t="s">
        <v>159</v>
      </c>
      <c r="E102" s="106"/>
      <c r="F102" s="106"/>
      <c r="G102" s="106"/>
      <c r="H102" s="106"/>
      <c r="I102" s="106"/>
      <c r="J102" s="107">
        <f>J361</f>
        <v>0</v>
      </c>
      <c r="L102" s="104"/>
    </row>
    <row r="103" spans="2:12" s="8" customFormat="1" ht="24.95" customHeight="1">
      <c r="B103" s="100"/>
      <c r="D103" s="101" t="s">
        <v>160</v>
      </c>
      <c r="E103" s="102"/>
      <c r="F103" s="102"/>
      <c r="G103" s="102"/>
      <c r="H103" s="102"/>
      <c r="I103" s="102"/>
      <c r="J103" s="103">
        <f>J363</f>
        <v>0</v>
      </c>
      <c r="L103" s="100"/>
    </row>
    <row r="104" spans="2:12" s="9" customFormat="1" ht="19.899999999999999" customHeight="1">
      <c r="B104" s="104"/>
      <c r="D104" s="105" t="s">
        <v>161</v>
      </c>
      <c r="E104" s="106"/>
      <c r="F104" s="106"/>
      <c r="G104" s="106"/>
      <c r="H104" s="106"/>
      <c r="I104" s="106"/>
      <c r="J104" s="107">
        <f>J364</f>
        <v>0</v>
      </c>
      <c r="L104" s="104"/>
    </row>
    <row r="105" spans="2:12" s="9" customFormat="1" ht="19.899999999999999" customHeight="1">
      <c r="B105" s="104"/>
      <c r="D105" s="105" t="s">
        <v>162</v>
      </c>
      <c r="E105" s="106"/>
      <c r="F105" s="106"/>
      <c r="G105" s="106"/>
      <c r="H105" s="106"/>
      <c r="I105" s="106"/>
      <c r="J105" s="107">
        <f>J380</f>
        <v>0</v>
      </c>
      <c r="L105" s="104"/>
    </row>
    <row r="106" spans="2:12" s="9" customFormat="1" ht="19.899999999999999" customHeight="1">
      <c r="B106" s="104"/>
      <c r="D106" s="105" t="s">
        <v>163</v>
      </c>
      <c r="E106" s="106"/>
      <c r="F106" s="106"/>
      <c r="G106" s="106"/>
      <c r="H106" s="106"/>
      <c r="I106" s="106"/>
      <c r="J106" s="107">
        <f>J388</f>
        <v>0</v>
      </c>
      <c r="L106" s="104"/>
    </row>
    <row r="107" spans="2:12" s="9" customFormat="1" ht="19.899999999999999" customHeight="1">
      <c r="B107" s="104"/>
      <c r="D107" s="105" t="s">
        <v>164</v>
      </c>
      <c r="E107" s="106"/>
      <c r="F107" s="106"/>
      <c r="G107" s="106"/>
      <c r="H107" s="106"/>
      <c r="I107" s="106"/>
      <c r="J107" s="107">
        <f>J412</f>
        <v>0</v>
      </c>
      <c r="L107" s="104"/>
    </row>
    <row r="108" spans="2:12" s="9" customFormat="1" ht="19.899999999999999" customHeight="1">
      <c r="B108" s="104"/>
      <c r="D108" s="105" t="s">
        <v>165</v>
      </c>
      <c r="E108" s="106"/>
      <c r="F108" s="106"/>
      <c r="G108" s="106"/>
      <c r="H108" s="106"/>
      <c r="I108" s="106"/>
      <c r="J108" s="107">
        <f>J432</f>
        <v>0</v>
      </c>
      <c r="L108" s="104"/>
    </row>
    <row r="109" spans="2:12" s="9" customFormat="1" ht="19.899999999999999" customHeight="1">
      <c r="B109" s="104"/>
      <c r="D109" s="105" t="s">
        <v>166</v>
      </c>
      <c r="E109" s="106"/>
      <c r="F109" s="106"/>
      <c r="G109" s="106"/>
      <c r="H109" s="106"/>
      <c r="I109" s="106"/>
      <c r="J109" s="107">
        <f>J462</f>
        <v>0</v>
      </c>
      <c r="L109" s="104"/>
    </row>
    <row r="110" spans="2:12" s="9" customFormat="1" ht="19.899999999999999" customHeight="1">
      <c r="B110" s="104"/>
      <c r="D110" s="105" t="s">
        <v>167</v>
      </c>
      <c r="E110" s="106"/>
      <c r="F110" s="106"/>
      <c r="G110" s="106"/>
      <c r="H110" s="106"/>
      <c r="I110" s="106"/>
      <c r="J110" s="107">
        <f>J465</f>
        <v>0</v>
      </c>
      <c r="L110" s="104"/>
    </row>
    <row r="111" spans="2:12" s="9" customFormat="1" ht="19.899999999999999" customHeight="1">
      <c r="B111" s="104"/>
      <c r="D111" s="105" t="s">
        <v>168</v>
      </c>
      <c r="E111" s="106"/>
      <c r="F111" s="106"/>
      <c r="G111" s="106"/>
      <c r="H111" s="106"/>
      <c r="I111" s="106"/>
      <c r="J111" s="107">
        <f>J480</f>
        <v>0</v>
      </c>
      <c r="L111" s="104"/>
    </row>
    <row r="112" spans="2:12" s="9" customFormat="1" ht="19.899999999999999" customHeight="1">
      <c r="B112" s="104"/>
      <c r="D112" s="105" t="s">
        <v>169</v>
      </c>
      <c r="E112" s="106"/>
      <c r="F112" s="106"/>
      <c r="G112" s="106"/>
      <c r="H112" s="106"/>
      <c r="I112" s="106"/>
      <c r="J112" s="107">
        <f>J501</f>
        <v>0</v>
      </c>
      <c r="L112" s="104"/>
    </row>
    <row r="113" spans="2:12" s="9" customFormat="1" ht="19.899999999999999" customHeight="1">
      <c r="B113" s="104"/>
      <c r="D113" s="105" t="s">
        <v>170</v>
      </c>
      <c r="E113" s="106"/>
      <c r="F113" s="106"/>
      <c r="G113" s="106"/>
      <c r="H113" s="106"/>
      <c r="I113" s="106"/>
      <c r="J113" s="107">
        <f>J514</f>
        <v>0</v>
      </c>
      <c r="L113" s="104"/>
    </row>
    <row r="114" spans="2:12" s="9" customFormat="1" ht="19.899999999999999" customHeight="1">
      <c r="B114" s="104"/>
      <c r="D114" s="105" t="s">
        <v>171</v>
      </c>
      <c r="E114" s="106"/>
      <c r="F114" s="106"/>
      <c r="G114" s="106"/>
      <c r="H114" s="106"/>
      <c r="I114" s="106"/>
      <c r="J114" s="107">
        <f>J523</f>
        <v>0</v>
      </c>
      <c r="L114" s="104"/>
    </row>
    <row r="115" spans="2:12" s="8" customFormat="1" ht="24.95" customHeight="1">
      <c r="B115" s="100"/>
      <c r="D115" s="101" t="s">
        <v>172</v>
      </c>
      <c r="E115" s="102"/>
      <c r="F115" s="102"/>
      <c r="G115" s="102"/>
      <c r="H115" s="102"/>
      <c r="I115" s="102"/>
      <c r="J115" s="103">
        <f>J536</f>
        <v>0</v>
      </c>
      <c r="L115" s="100"/>
    </row>
    <row r="116" spans="2:12" s="9" customFormat="1" ht="19.899999999999999" customHeight="1">
      <c r="B116" s="104"/>
      <c r="D116" s="105" t="s">
        <v>173</v>
      </c>
      <c r="E116" s="106"/>
      <c r="F116" s="106"/>
      <c r="G116" s="106"/>
      <c r="H116" s="106"/>
      <c r="I116" s="106"/>
      <c r="J116" s="107">
        <f>J537</f>
        <v>0</v>
      </c>
      <c r="L116" s="104"/>
    </row>
    <row r="117" spans="2:12" s="9" customFormat="1" ht="19.899999999999999" customHeight="1">
      <c r="B117" s="104"/>
      <c r="D117" s="105" t="s">
        <v>174</v>
      </c>
      <c r="E117" s="106"/>
      <c r="F117" s="106"/>
      <c r="G117" s="106"/>
      <c r="H117" s="106"/>
      <c r="I117" s="106"/>
      <c r="J117" s="107">
        <f>J544</f>
        <v>0</v>
      </c>
      <c r="L117" s="104"/>
    </row>
    <row r="118" spans="2:12" s="9" customFormat="1" ht="19.899999999999999" customHeight="1">
      <c r="B118" s="104"/>
      <c r="D118" s="105" t="s">
        <v>175</v>
      </c>
      <c r="E118" s="106"/>
      <c r="F118" s="106"/>
      <c r="G118" s="106"/>
      <c r="H118" s="106"/>
      <c r="I118" s="106"/>
      <c r="J118" s="107">
        <f>J549</f>
        <v>0</v>
      </c>
      <c r="L118" s="104"/>
    </row>
    <row r="119" spans="2:12" s="9" customFormat="1" ht="19.899999999999999" customHeight="1">
      <c r="B119" s="104"/>
      <c r="D119" s="105" t="s">
        <v>176</v>
      </c>
      <c r="E119" s="106"/>
      <c r="F119" s="106"/>
      <c r="G119" s="106"/>
      <c r="H119" s="106"/>
      <c r="I119" s="106"/>
      <c r="J119" s="107">
        <f>J553</f>
        <v>0</v>
      </c>
      <c r="L119" s="104"/>
    </row>
    <row r="120" spans="2:12" s="9" customFormat="1" ht="19.899999999999999" customHeight="1">
      <c r="B120" s="104"/>
      <c r="D120" s="105" t="s">
        <v>177</v>
      </c>
      <c r="E120" s="106"/>
      <c r="F120" s="106"/>
      <c r="G120" s="106"/>
      <c r="H120" s="106"/>
      <c r="I120" s="106"/>
      <c r="J120" s="107">
        <f>J555</f>
        <v>0</v>
      </c>
      <c r="L120" s="104"/>
    </row>
    <row r="121" spans="2:12" s="9" customFormat="1" ht="19.899999999999999" customHeight="1">
      <c r="B121" s="104"/>
      <c r="D121" s="105" t="s">
        <v>178</v>
      </c>
      <c r="E121" s="106"/>
      <c r="F121" s="106"/>
      <c r="G121" s="106"/>
      <c r="H121" s="106"/>
      <c r="I121" s="106"/>
      <c r="J121" s="107">
        <f>J562</f>
        <v>0</v>
      </c>
      <c r="L121" s="104"/>
    </row>
    <row r="122" spans="2:12" s="1" customFormat="1" ht="21.75" customHeight="1">
      <c r="B122" s="32"/>
      <c r="L122" s="32"/>
    </row>
    <row r="123" spans="2:12" s="1" customFormat="1" ht="6.95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2"/>
    </row>
    <row r="127" spans="2:12" s="1" customFormat="1" ht="6.95" customHeight="1"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2"/>
    </row>
    <row r="128" spans="2:12" s="1" customFormat="1" ht="24.95" customHeight="1">
      <c r="B128" s="32"/>
      <c r="C128" s="21" t="s">
        <v>179</v>
      </c>
      <c r="L128" s="32"/>
    </row>
    <row r="129" spans="2:65" s="1" customFormat="1" ht="6.95" customHeight="1">
      <c r="B129" s="32"/>
      <c r="L129" s="32"/>
    </row>
    <row r="130" spans="2:65" s="1" customFormat="1" ht="12" customHeight="1">
      <c r="B130" s="32"/>
      <c r="C130" s="27" t="s">
        <v>16</v>
      </c>
      <c r="L130" s="32"/>
    </row>
    <row r="131" spans="2:65" s="1" customFormat="1" ht="16.5" customHeight="1">
      <c r="B131" s="32"/>
      <c r="E131" s="207" t="str">
        <f>E7</f>
        <v>Výměna oken MŠ Bělohorská - II. ETAPA-část 1</v>
      </c>
      <c r="F131" s="234"/>
      <c r="G131" s="234"/>
      <c r="H131" s="234"/>
      <c r="L131" s="32"/>
    </row>
    <row r="132" spans="2:65" s="1" customFormat="1" ht="6.95" customHeight="1">
      <c r="B132" s="32"/>
      <c r="L132" s="32"/>
    </row>
    <row r="133" spans="2:65" s="1" customFormat="1" ht="12" customHeight="1">
      <c r="B133" s="32"/>
      <c r="C133" s="27" t="s">
        <v>20</v>
      </c>
      <c r="F133" s="25" t="str">
        <f>F10</f>
        <v>Bělohorská 174, 169 00 Praha 6 - Břevnov</v>
      </c>
      <c r="I133" s="27" t="s">
        <v>22</v>
      </c>
      <c r="J133" s="52" t="str">
        <f>IF(J10="","",J10)</f>
        <v>3. 4. 2024</v>
      </c>
      <c r="L133" s="32"/>
    </row>
    <row r="134" spans="2:65" s="1" customFormat="1" ht="6.95" customHeight="1">
      <c r="B134" s="32"/>
      <c r="L134" s="32"/>
    </row>
    <row r="135" spans="2:65" s="1" customFormat="1" ht="25.7" customHeight="1">
      <c r="B135" s="32"/>
      <c r="C135" s="27" t="s">
        <v>24</v>
      </c>
      <c r="F135" s="25" t="str">
        <f>E13</f>
        <v>Městská část Praha 6, 160 00</v>
      </c>
      <c r="I135" s="27" t="s">
        <v>30</v>
      </c>
      <c r="J135" s="30" t="str">
        <f>E19</f>
        <v>Sibre s.r.o., Ing. Radek Krýza</v>
      </c>
      <c r="L135" s="32"/>
    </row>
    <row r="136" spans="2:65" s="1" customFormat="1" ht="25.7" customHeight="1">
      <c r="B136" s="32"/>
      <c r="C136" s="27" t="s">
        <v>28</v>
      </c>
      <c r="F136" s="25" t="str">
        <f>IF(E16="","",E16)</f>
        <v>Vyplň údaj</v>
      </c>
      <c r="I136" s="27" t="s">
        <v>33</v>
      </c>
      <c r="J136" s="30" t="str">
        <f>E22</f>
        <v>Ing. Michaela Locihová</v>
      </c>
      <c r="L136" s="32"/>
    </row>
    <row r="137" spans="2:65" s="1" customFormat="1" ht="10.35" customHeight="1">
      <c r="B137" s="32"/>
      <c r="L137" s="32"/>
    </row>
    <row r="138" spans="2:65" s="10" customFormat="1" ht="29.25" customHeight="1">
      <c r="B138" s="108"/>
      <c r="C138" s="109" t="s">
        <v>180</v>
      </c>
      <c r="D138" s="110" t="s">
        <v>61</v>
      </c>
      <c r="E138" s="110" t="s">
        <v>57</v>
      </c>
      <c r="F138" s="110" t="s">
        <v>58</v>
      </c>
      <c r="G138" s="110" t="s">
        <v>181</v>
      </c>
      <c r="H138" s="110" t="s">
        <v>182</v>
      </c>
      <c r="I138" s="110" t="s">
        <v>183</v>
      </c>
      <c r="J138" s="111" t="s">
        <v>149</v>
      </c>
      <c r="K138" s="112" t="s">
        <v>184</v>
      </c>
      <c r="L138" s="108"/>
      <c r="M138" s="59" t="s">
        <v>1</v>
      </c>
      <c r="N138" s="60" t="s">
        <v>40</v>
      </c>
      <c r="O138" s="60" t="s">
        <v>185</v>
      </c>
      <c r="P138" s="60" t="s">
        <v>186</v>
      </c>
      <c r="Q138" s="60" t="s">
        <v>187</v>
      </c>
      <c r="R138" s="60" t="s">
        <v>188</v>
      </c>
      <c r="S138" s="60" t="s">
        <v>189</v>
      </c>
      <c r="T138" s="61" t="s">
        <v>190</v>
      </c>
    </row>
    <row r="139" spans="2:65" s="1" customFormat="1" ht="22.9" customHeight="1">
      <c r="B139" s="32"/>
      <c r="C139" s="64" t="s">
        <v>191</v>
      </c>
      <c r="J139" s="113">
        <f>BK139</f>
        <v>0</v>
      </c>
      <c r="L139" s="32"/>
      <c r="M139" s="62"/>
      <c r="N139" s="53"/>
      <c r="O139" s="53"/>
      <c r="P139" s="114">
        <f>P140+P363+P536</f>
        <v>0</v>
      </c>
      <c r="Q139" s="53"/>
      <c r="R139" s="114">
        <f>R140+R363+R536</f>
        <v>3.8700990712199999</v>
      </c>
      <c r="S139" s="53"/>
      <c r="T139" s="115">
        <f>T140+T363+T536</f>
        <v>5.67676085</v>
      </c>
      <c r="AT139" s="17" t="s">
        <v>75</v>
      </c>
      <c r="AU139" s="17" t="s">
        <v>151</v>
      </c>
      <c r="BK139" s="116">
        <f>BK140+BK363+BK536</f>
        <v>0</v>
      </c>
    </row>
    <row r="140" spans="2:65" s="11" customFormat="1" ht="25.9" customHeight="1">
      <c r="B140" s="117"/>
      <c r="D140" s="118" t="s">
        <v>75</v>
      </c>
      <c r="E140" s="119" t="s">
        <v>192</v>
      </c>
      <c r="F140" s="119" t="s">
        <v>193</v>
      </c>
      <c r="I140" s="120"/>
      <c r="J140" s="121">
        <f>BK140</f>
        <v>0</v>
      </c>
      <c r="L140" s="117"/>
      <c r="M140" s="122"/>
      <c r="P140" s="123">
        <f>P141+P157+P164+P172+P277+P355+P361</f>
        <v>0</v>
      </c>
      <c r="R140" s="123">
        <f>R141+R157+R164+R172+R277+R355+R361</f>
        <v>3.0044262131919997</v>
      </c>
      <c r="T140" s="124">
        <f>T141+T157+T164+T172+T277+T355+T361</f>
        <v>5.0084163000000004</v>
      </c>
      <c r="AR140" s="118" t="s">
        <v>81</v>
      </c>
      <c r="AT140" s="125" t="s">
        <v>75</v>
      </c>
      <c r="AU140" s="125" t="s">
        <v>76</v>
      </c>
      <c r="AY140" s="118" t="s">
        <v>194</v>
      </c>
      <c r="BK140" s="126">
        <f>BK141+BK157+BK164+BK172+BK277+BK355+BK361</f>
        <v>0</v>
      </c>
    </row>
    <row r="141" spans="2:65" s="11" customFormat="1" ht="22.9" customHeight="1">
      <c r="B141" s="117"/>
      <c r="D141" s="118" t="s">
        <v>75</v>
      </c>
      <c r="E141" s="127" t="s">
        <v>81</v>
      </c>
      <c r="F141" s="127" t="s">
        <v>195</v>
      </c>
      <c r="I141" s="120"/>
      <c r="J141" s="128">
        <f>BK141</f>
        <v>0</v>
      </c>
      <c r="L141" s="117"/>
      <c r="M141" s="122"/>
      <c r="P141" s="123">
        <f>SUM(P142:P156)</f>
        <v>0</v>
      </c>
      <c r="R141" s="123">
        <f>SUM(R142:R156)</f>
        <v>0</v>
      </c>
      <c r="T141" s="124">
        <f>SUM(T142:T156)</f>
        <v>0.65559999999999996</v>
      </c>
      <c r="AR141" s="118" t="s">
        <v>81</v>
      </c>
      <c r="AT141" s="125" t="s">
        <v>75</v>
      </c>
      <c r="AU141" s="125" t="s">
        <v>81</v>
      </c>
      <c r="AY141" s="118" t="s">
        <v>194</v>
      </c>
      <c r="BK141" s="126">
        <f>SUM(BK142:BK156)</f>
        <v>0</v>
      </c>
    </row>
    <row r="142" spans="2:65" s="1" customFormat="1" ht="24.2" customHeight="1">
      <c r="B142" s="32"/>
      <c r="C142" s="129" t="s">
        <v>81</v>
      </c>
      <c r="D142" s="129" t="s">
        <v>196</v>
      </c>
      <c r="E142" s="130" t="s">
        <v>197</v>
      </c>
      <c r="F142" s="131" t="s">
        <v>198</v>
      </c>
      <c r="G142" s="132" t="s">
        <v>199</v>
      </c>
      <c r="H142" s="133">
        <v>1.1919999999999999</v>
      </c>
      <c r="I142" s="134"/>
      <c r="J142" s="135">
        <f>ROUND(I142*H142,2)</f>
        <v>0</v>
      </c>
      <c r="K142" s="136"/>
      <c r="L142" s="32"/>
      <c r="M142" s="137" t="s">
        <v>1</v>
      </c>
      <c r="N142" s="138" t="s">
        <v>41</v>
      </c>
      <c r="P142" s="139">
        <f>O142*H142</f>
        <v>0</v>
      </c>
      <c r="Q142" s="139">
        <v>0</v>
      </c>
      <c r="R142" s="139">
        <f>Q142*H142</f>
        <v>0</v>
      </c>
      <c r="S142" s="139">
        <v>0.26</v>
      </c>
      <c r="T142" s="140">
        <f>S142*H142</f>
        <v>0.30991999999999997</v>
      </c>
      <c r="AR142" s="141" t="s">
        <v>200</v>
      </c>
      <c r="AT142" s="141" t="s">
        <v>196</v>
      </c>
      <c r="AU142" s="141" t="s">
        <v>86</v>
      </c>
      <c r="AY142" s="17" t="s">
        <v>194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7" t="s">
        <v>81</v>
      </c>
      <c r="BK142" s="142">
        <f>ROUND(I142*H142,2)</f>
        <v>0</v>
      </c>
      <c r="BL142" s="17" t="s">
        <v>200</v>
      </c>
      <c r="BM142" s="141" t="s">
        <v>201</v>
      </c>
    </row>
    <row r="143" spans="2:65" s="12" customFormat="1">
      <c r="B143" s="143"/>
      <c r="D143" s="144" t="s">
        <v>202</v>
      </c>
      <c r="E143" s="145" t="s">
        <v>1</v>
      </c>
      <c r="F143" s="146" t="s">
        <v>203</v>
      </c>
      <c r="H143" s="147">
        <v>1.1919999999999999</v>
      </c>
      <c r="I143" s="148"/>
      <c r="L143" s="143"/>
      <c r="M143" s="149"/>
      <c r="T143" s="150"/>
      <c r="AT143" s="145" t="s">
        <v>202</v>
      </c>
      <c r="AU143" s="145" t="s">
        <v>86</v>
      </c>
      <c r="AV143" s="12" t="s">
        <v>86</v>
      </c>
      <c r="AW143" s="12" t="s">
        <v>32</v>
      </c>
      <c r="AX143" s="12" t="s">
        <v>76</v>
      </c>
      <c r="AY143" s="145" t="s">
        <v>194</v>
      </c>
    </row>
    <row r="144" spans="2:65" s="13" customFormat="1">
      <c r="B144" s="151"/>
      <c r="D144" s="144" t="s">
        <v>202</v>
      </c>
      <c r="E144" s="152" t="s">
        <v>83</v>
      </c>
      <c r="F144" s="153" t="s">
        <v>204</v>
      </c>
      <c r="H144" s="154">
        <v>1.1919999999999999</v>
      </c>
      <c r="I144" s="155"/>
      <c r="L144" s="151"/>
      <c r="M144" s="156"/>
      <c r="T144" s="157"/>
      <c r="AT144" s="152" t="s">
        <v>202</v>
      </c>
      <c r="AU144" s="152" t="s">
        <v>86</v>
      </c>
      <c r="AV144" s="13" t="s">
        <v>200</v>
      </c>
      <c r="AW144" s="13" t="s">
        <v>32</v>
      </c>
      <c r="AX144" s="13" t="s">
        <v>81</v>
      </c>
      <c r="AY144" s="152" t="s">
        <v>194</v>
      </c>
    </row>
    <row r="145" spans="2:65" s="1" customFormat="1" ht="24.2" customHeight="1">
      <c r="B145" s="32"/>
      <c r="C145" s="129" t="s">
        <v>86</v>
      </c>
      <c r="D145" s="129" t="s">
        <v>196</v>
      </c>
      <c r="E145" s="130" t="s">
        <v>205</v>
      </c>
      <c r="F145" s="131" t="s">
        <v>206</v>
      </c>
      <c r="G145" s="132" t="s">
        <v>199</v>
      </c>
      <c r="H145" s="133">
        <v>1.1919999999999999</v>
      </c>
      <c r="I145" s="134"/>
      <c r="J145" s="135">
        <f>ROUND(I145*H145,2)</f>
        <v>0</v>
      </c>
      <c r="K145" s="136"/>
      <c r="L145" s="32"/>
      <c r="M145" s="137" t="s">
        <v>1</v>
      </c>
      <c r="N145" s="138" t="s">
        <v>41</v>
      </c>
      <c r="P145" s="139">
        <f>O145*H145</f>
        <v>0</v>
      </c>
      <c r="Q145" s="139">
        <v>0</v>
      </c>
      <c r="R145" s="139">
        <f>Q145*H145</f>
        <v>0</v>
      </c>
      <c r="S145" s="139">
        <v>0.28999999999999998</v>
      </c>
      <c r="T145" s="140">
        <f>S145*H145</f>
        <v>0.34567999999999999</v>
      </c>
      <c r="AR145" s="141" t="s">
        <v>200</v>
      </c>
      <c r="AT145" s="141" t="s">
        <v>196</v>
      </c>
      <c r="AU145" s="141" t="s">
        <v>86</v>
      </c>
      <c r="AY145" s="17" t="s">
        <v>194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7" t="s">
        <v>81</v>
      </c>
      <c r="BK145" s="142">
        <f>ROUND(I145*H145,2)</f>
        <v>0</v>
      </c>
      <c r="BL145" s="17" t="s">
        <v>200</v>
      </c>
      <c r="BM145" s="141" t="s">
        <v>207</v>
      </c>
    </row>
    <row r="146" spans="2:65" s="12" customFormat="1">
      <c r="B146" s="143"/>
      <c r="D146" s="144" t="s">
        <v>202</v>
      </c>
      <c r="E146" s="145" t="s">
        <v>1</v>
      </c>
      <c r="F146" s="146" t="s">
        <v>83</v>
      </c>
      <c r="H146" s="147">
        <v>1.1919999999999999</v>
      </c>
      <c r="I146" s="148"/>
      <c r="L146" s="143"/>
      <c r="M146" s="149"/>
      <c r="T146" s="150"/>
      <c r="AT146" s="145" t="s">
        <v>202</v>
      </c>
      <c r="AU146" s="145" t="s">
        <v>86</v>
      </c>
      <c r="AV146" s="12" t="s">
        <v>86</v>
      </c>
      <c r="AW146" s="12" t="s">
        <v>32</v>
      </c>
      <c r="AX146" s="12" t="s">
        <v>81</v>
      </c>
      <c r="AY146" s="145" t="s">
        <v>194</v>
      </c>
    </row>
    <row r="147" spans="2:65" s="1" customFormat="1" ht="37.9" customHeight="1">
      <c r="B147" s="32"/>
      <c r="C147" s="129" t="s">
        <v>208</v>
      </c>
      <c r="D147" s="129" t="s">
        <v>196</v>
      </c>
      <c r="E147" s="130" t="s">
        <v>209</v>
      </c>
      <c r="F147" s="131" t="s">
        <v>210</v>
      </c>
      <c r="G147" s="132" t="s">
        <v>211</v>
      </c>
      <c r="H147" s="133">
        <v>0.34599999999999997</v>
      </c>
      <c r="I147" s="134"/>
      <c r="J147" s="135">
        <f>ROUND(I147*H147,2)</f>
        <v>0</v>
      </c>
      <c r="K147" s="136"/>
      <c r="L147" s="32"/>
      <c r="M147" s="137" t="s">
        <v>1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200</v>
      </c>
      <c r="AT147" s="141" t="s">
        <v>196</v>
      </c>
      <c r="AU147" s="141" t="s">
        <v>86</v>
      </c>
      <c r="AY147" s="17" t="s">
        <v>194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7" t="s">
        <v>81</v>
      </c>
      <c r="BK147" s="142">
        <f>ROUND(I147*H147,2)</f>
        <v>0</v>
      </c>
      <c r="BL147" s="17" t="s">
        <v>200</v>
      </c>
      <c r="BM147" s="141" t="s">
        <v>212</v>
      </c>
    </row>
    <row r="148" spans="2:65" s="12" customFormat="1">
      <c r="B148" s="143"/>
      <c r="D148" s="144" t="s">
        <v>202</v>
      </c>
      <c r="E148" s="145" t="s">
        <v>1</v>
      </c>
      <c r="F148" s="146" t="s">
        <v>87</v>
      </c>
      <c r="H148" s="147">
        <v>0.34599999999999997</v>
      </c>
      <c r="I148" s="148"/>
      <c r="L148" s="143"/>
      <c r="M148" s="149"/>
      <c r="T148" s="150"/>
      <c r="AT148" s="145" t="s">
        <v>202</v>
      </c>
      <c r="AU148" s="145" t="s">
        <v>86</v>
      </c>
      <c r="AV148" s="12" t="s">
        <v>86</v>
      </c>
      <c r="AW148" s="12" t="s">
        <v>32</v>
      </c>
      <c r="AX148" s="12" t="s">
        <v>81</v>
      </c>
      <c r="AY148" s="145" t="s">
        <v>194</v>
      </c>
    </row>
    <row r="149" spans="2:65" s="1" customFormat="1" ht="37.9" customHeight="1">
      <c r="B149" s="32"/>
      <c r="C149" s="129" t="s">
        <v>200</v>
      </c>
      <c r="D149" s="129" t="s">
        <v>196</v>
      </c>
      <c r="E149" s="130" t="s">
        <v>213</v>
      </c>
      <c r="F149" s="131" t="s">
        <v>214</v>
      </c>
      <c r="G149" s="132" t="s">
        <v>211</v>
      </c>
      <c r="H149" s="133">
        <v>0.34599999999999997</v>
      </c>
      <c r="I149" s="134"/>
      <c r="J149" s="135">
        <f>ROUND(I149*H149,2)</f>
        <v>0</v>
      </c>
      <c r="K149" s="136"/>
      <c r="L149" s="32"/>
      <c r="M149" s="137" t="s">
        <v>1</v>
      </c>
      <c r="N149" s="138" t="s">
        <v>41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200</v>
      </c>
      <c r="AT149" s="141" t="s">
        <v>196</v>
      </c>
      <c r="AU149" s="141" t="s">
        <v>86</v>
      </c>
      <c r="AY149" s="17" t="s">
        <v>194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7" t="s">
        <v>81</v>
      </c>
      <c r="BK149" s="142">
        <f>ROUND(I149*H149,2)</f>
        <v>0</v>
      </c>
      <c r="BL149" s="17" t="s">
        <v>200</v>
      </c>
      <c r="BM149" s="141" t="s">
        <v>215</v>
      </c>
    </row>
    <row r="150" spans="2:65" s="12" customFormat="1">
      <c r="B150" s="143"/>
      <c r="D150" s="144" t="s">
        <v>202</v>
      </c>
      <c r="E150" s="145" t="s">
        <v>87</v>
      </c>
      <c r="F150" s="146" t="s">
        <v>88</v>
      </c>
      <c r="H150" s="147">
        <v>0.34599999999999997</v>
      </c>
      <c r="I150" s="148"/>
      <c r="L150" s="143"/>
      <c r="M150" s="149"/>
      <c r="T150" s="150"/>
      <c r="AT150" s="145" t="s">
        <v>202</v>
      </c>
      <c r="AU150" s="145" t="s">
        <v>86</v>
      </c>
      <c r="AV150" s="12" t="s">
        <v>86</v>
      </c>
      <c r="AW150" s="12" t="s">
        <v>32</v>
      </c>
      <c r="AX150" s="12" t="s">
        <v>81</v>
      </c>
      <c r="AY150" s="145" t="s">
        <v>194</v>
      </c>
    </row>
    <row r="151" spans="2:65" s="1" customFormat="1" ht="24.2" customHeight="1">
      <c r="B151" s="32"/>
      <c r="C151" s="129" t="s">
        <v>216</v>
      </c>
      <c r="D151" s="129" t="s">
        <v>196</v>
      </c>
      <c r="E151" s="130" t="s">
        <v>217</v>
      </c>
      <c r="F151" s="131" t="s">
        <v>218</v>
      </c>
      <c r="G151" s="132" t="s">
        <v>211</v>
      </c>
      <c r="H151" s="133">
        <v>0.34599999999999997</v>
      </c>
      <c r="I151" s="134"/>
      <c r="J151" s="135">
        <f>ROUND(I151*H151,2)</f>
        <v>0</v>
      </c>
      <c r="K151" s="136"/>
      <c r="L151" s="32"/>
      <c r="M151" s="137" t="s">
        <v>1</v>
      </c>
      <c r="N151" s="138" t="s">
        <v>41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200</v>
      </c>
      <c r="AT151" s="141" t="s">
        <v>196</v>
      </c>
      <c r="AU151" s="141" t="s">
        <v>86</v>
      </c>
      <c r="AY151" s="17" t="s">
        <v>194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7" t="s">
        <v>81</v>
      </c>
      <c r="BK151" s="142">
        <f>ROUND(I151*H151,2)</f>
        <v>0</v>
      </c>
      <c r="BL151" s="17" t="s">
        <v>200</v>
      </c>
      <c r="BM151" s="141" t="s">
        <v>219</v>
      </c>
    </row>
    <row r="152" spans="2:65" s="12" customFormat="1">
      <c r="B152" s="143"/>
      <c r="D152" s="144" t="s">
        <v>202</v>
      </c>
      <c r="E152" s="145" t="s">
        <v>1</v>
      </c>
      <c r="F152" s="146" t="s">
        <v>87</v>
      </c>
      <c r="H152" s="147">
        <v>0.34599999999999997</v>
      </c>
      <c r="I152" s="148"/>
      <c r="L152" s="143"/>
      <c r="M152" s="149"/>
      <c r="T152" s="150"/>
      <c r="AT152" s="145" t="s">
        <v>202</v>
      </c>
      <c r="AU152" s="145" t="s">
        <v>86</v>
      </c>
      <c r="AV152" s="12" t="s">
        <v>86</v>
      </c>
      <c r="AW152" s="12" t="s">
        <v>32</v>
      </c>
      <c r="AX152" s="12" t="s">
        <v>81</v>
      </c>
      <c r="AY152" s="145" t="s">
        <v>194</v>
      </c>
    </row>
    <row r="153" spans="2:65" s="1" customFormat="1" ht="33" customHeight="1">
      <c r="B153" s="32"/>
      <c r="C153" s="129" t="s">
        <v>220</v>
      </c>
      <c r="D153" s="129" t="s">
        <v>196</v>
      </c>
      <c r="E153" s="130" t="s">
        <v>221</v>
      </c>
      <c r="F153" s="131" t="s">
        <v>222</v>
      </c>
      <c r="G153" s="132" t="s">
        <v>223</v>
      </c>
      <c r="H153" s="133">
        <v>0.623</v>
      </c>
      <c r="I153" s="134"/>
      <c r="J153" s="135">
        <f>ROUND(I153*H153,2)</f>
        <v>0</v>
      </c>
      <c r="K153" s="136"/>
      <c r="L153" s="32"/>
      <c r="M153" s="137" t="s">
        <v>1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200</v>
      </c>
      <c r="AT153" s="141" t="s">
        <v>196</v>
      </c>
      <c r="AU153" s="141" t="s">
        <v>86</v>
      </c>
      <c r="AY153" s="17" t="s">
        <v>194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7" t="s">
        <v>81</v>
      </c>
      <c r="BK153" s="142">
        <f>ROUND(I153*H153,2)</f>
        <v>0</v>
      </c>
      <c r="BL153" s="17" t="s">
        <v>200</v>
      </c>
      <c r="BM153" s="141" t="s">
        <v>224</v>
      </c>
    </row>
    <row r="154" spans="2:65" s="12" customFormat="1">
      <c r="B154" s="143"/>
      <c r="D154" s="144" t="s">
        <v>202</v>
      </c>
      <c r="E154" s="145" t="s">
        <v>1</v>
      </c>
      <c r="F154" s="146" t="s">
        <v>225</v>
      </c>
      <c r="H154" s="147">
        <v>0.623</v>
      </c>
      <c r="I154" s="148"/>
      <c r="L154" s="143"/>
      <c r="M154" s="149"/>
      <c r="T154" s="150"/>
      <c r="AT154" s="145" t="s">
        <v>202</v>
      </c>
      <c r="AU154" s="145" t="s">
        <v>86</v>
      </c>
      <c r="AV154" s="12" t="s">
        <v>86</v>
      </c>
      <c r="AW154" s="12" t="s">
        <v>32</v>
      </c>
      <c r="AX154" s="12" t="s">
        <v>81</v>
      </c>
      <c r="AY154" s="145" t="s">
        <v>194</v>
      </c>
    </row>
    <row r="155" spans="2:65" s="1" customFormat="1" ht="16.5" customHeight="1">
      <c r="B155" s="32"/>
      <c r="C155" s="129" t="s">
        <v>226</v>
      </c>
      <c r="D155" s="129" t="s">
        <v>196</v>
      </c>
      <c r="E155" s="130" t="s">
        <v>227</v>
      </c>
      <c r="F155" s="131" t="s">
        <v>228</v>
      </c>
      <c r="G155" s="132" t="s">
        <v>211</v>
      </c>
      <c r="H155" s="133">
        <v>0.34599999999999997</v>
      </c>
      <c r="I155" s="134"/>
      <c r="J155" s="135">
        <f>ROUND(I155*H155,2)</f>
        <v>0</v>
      </c>
      <c r="K155" s="136"/>
      <c r="L155" s="32"/>
      <c r="M155" s="137" t="s">
        <v>1</v>
      </c>
      <c r="N155" s="138" t="s">
        <v>41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200</v>
      </c>
      <c r="AT155" s="141" t="s">
        <v>196</v>
      </c>
      <c r="AU155" s="141" t="s">
        <v>86</v>
      </c>
      <c r="AY155" s="17" t="s">
        <v>194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7" t="s">
        <v>81</v>
      </c>
      <c r="BK155" s="142">
        <f>ROUND(I155*H155,2)</f>
        <v>0</v>
      </c>
      <c r="BL155" s="17" t="s">
        <v>200</v>
      </c>
      <c r="BM155" s="141" t="s">
        <v>229</v>
      </c>
    </row>
    <row r="156" spans="2:65" s="12" customFormat="1">
      <c r="B156" s="143"/>
      <c r="D156" s="144" t="s">
        <v>202</v>
      </c>
      <c r="E156" s="145" t="s">
        <v>1</v>
      </c>
      <c r="F156" s="146" t="s">
        <v>87</v>
      </c>
      <c r="H156" s="147">
        <v>0.34599999999999997</v>
      </c>
      <c r="I156" s="148"/>
      <c r="L156" s="143"/>
      <c r="M156" s="149"/>
      <c r="T156" s="150"/>
      <c r="AT156" s="145" t="s">
        <v>202</v>
      </c>
      <c r="AU156" s="145" t="s">
        <v>86</v>
      </c>
      <c r="AV156" s="12" t="s">
        <v>86</v>
      </c>
      <c r="AW156" s="12" t="s">
        <v>32</v>
      </c>
      <c r="AX156" s="12" t="s">
        <v>81</v>
      </c>
      <c r="AY156" s="145" t="s">
        <v>194</v>
      </c>
    </row>
    <row r="157" spans="2:65" s="11" customFormat="1" ht="22.9" customHeight="1">
      <c r="B157" s="117"/>
      <c r="D157" s="118" t="s">
        <v>75</v>
      </c>
      <c r="E157" s="127" t="s">
        <v>86</v>
      </c>
      <c r="F157" s="127" t="s">
        <v>230</v>
      </c>
      <c r="I157" s="120"/>
      <c r="J157" s="128">
        <f>BK157</f>
        <v>0</v>
      </c>
      <c r="L157" s="117"/>
      <c r="M157" s="122"/>
      <c r="P157" s="123">
        <f>SUM(P158:P163)</f>
        <v>0</v>
      </c>
      <c r="R157" s="123">
        <f>SUM(R158:R163)</f>
        <v>5.8067981191999997E-2</v>
      </c>
      <c r="T157" s="124">
        <f>SUM(T158:T163)</f>
        <v>0</v>
      </c>
      <c r="AR157" s="118" t="s">
        <v>81</v>
      </c>
      <c r="AT157" s="125" t="s">
        <v>75</v>
      </c>
      <c r="AU157" s="125" t="s">
        <v>81</v>
      </c>
      <c r="AY157" s="118" t="s">
        <v>194</v>
      </c>
      <c r="BK157" s="126">
        <f>SUM(BK158:BK163)</f>
        <v>0</v>
      </c>
    </row>
    <row r="158" spans="2:65" s="1" customFormat="1" ht="16.5" customHeight="1">
      <c r="B158" s="32"/>
      <c r="C158" s="129" t="s">
        <v>231</v>
      </c>
      <c r="D158" s="129" t="s">
        <v>196</v>
      </c>
      <c r="E158" s="130" t="s">
        <v>232</v>
      </c>
      <c r="F158" s="131" t="s">
        <v>233</v>
      </c>
      <c r="G158" s="132" t="s">
        <v>211</v>
      </c>
      <c r="H158" s="133">
        <v>2.3E-2</v>
      </c>
      <c r="I158" s="134"/>
      <c r="J158" s="135">
        <f>ROUND(I158*H158,2)</f>
        <v>0</v>
      </c>
      <c r="K158" s="136"/>
      <c r="L158" s="32"/>
      <c r="M158" s="137" t="s">
        <v>1</v>
      </c>
      <c r="N158" s="138" t="s">
        <v>41</v>
      </c>
      <c r="P158" s="139">
        <f>O158*H158</f>
        <v>0</v>
      </c>
      <c r="Q158" s="139">
        <v>2.5018722040000001</v>
      </c>
      <c r="R158" s="139">
        <f>Q158*H158</f>
        <v>5.7543060691999999E-2</v>
      </c>
      <c r="S158" s="139">
        <v>0</v>
      </c>
      <c r="T158" s="140">
        <f>S158*H158</f>
        <v>0</v>
      </c>
      <c r="AR158" s="141" t="s">
        <v>200</v>
      </c>
      <c r="AT158" s="141" t="s">
        <v>196</v>
      </c>
      <c r="AU158" s="141" t="s">
        <v>86</v>
      </c>
      <c r="AY158" s="17" t="s">
        <v>194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7" t="s">
        <v>81</v>
      </c>
      <c r="BK158" s="142">
        <f>ROUND(I158*H158,2)</f>
        <v>0</v>
      </c>
      <c r="BL158" s="17" t="s">
        <v>200</v>
      </c>
      <c r="BM158" s="141" t="s">
        <v>234</v>
      </c>
    </row>
    <row r="159" spans="2:65" s="14" customFormat="1">
      <c r="B159" s="158"/>
      <c r="D159" s="144" t="s">
        <v>202</v>
      </c>
      <c r="E159" s="159" t="s">
        <v>1</v>
      </c>
      <c r="F159" s="160" t="s">
        <v>235</v>
      </c>
      <c r="H159" s="159" t="s">
        <v>1</v>
      </c>
      <c r="I159" s="161"/>
      <c r="L159" s="158"/>
      <c r="M159" s="162"/>
      <c r="T159" s="163"/>
      <c r="AT159" s="159" t="s">
        <v>202</v>
      </c>
      <c r="AU159" s="159" t="s">
        <v>86</v>
      </c>
      <c r="AV159" s="14" t="s">
        <v>81</v>
      </c>
      <c r="AW159" s="14" t="s">
        <v>32</v>
      </c>
      <c r="AX159" s="14" t="s">
        <v>76</v>
      </c>
      <c r="AY159" s="159" t="s">
        <v>194</v>
      </c>
    </row>
    <row r="160" spans="2:65" s="12" customFormat="1">
      <c r="B160" s="143"/>
      <c r="D160" s="144" t="s">
        <v>202</v>
      </c>
      <c r="E160" s="145" t="s">
        <v>1</v>
      </c>
      <c r="F160" s="146" t="s">
        <v>236</v>
      </c>
      <c r="H160" s="147">
        <v>2.3E-2</v>
      </c>
      <c r="I160" s="148"/>
      <c r="L160" s="143"/>
      <c r="M160" s="149"/>
      <c r="T160" s="150"/>
      <c r="AT160" s="145" t="s">
        <v>202</v>
      </c>
      <c r="AU160" s="145" t="s">
        <v>86</v>
      </c>
      <c r="AV160" s="12" t="s">
        <v>86</v>
      </c>
      <c r="AW160" s="12" t="s">
        <v>32</v>
      </c>
      <c r="AX160" s="12" t="s">
        <v>81</v>
      </c>
      <c r="AY160" s="145" t="s">
        <v>194</v>
      </c>
    </row>
    <row r="161" spans="2:65" s="1" customFormat="1" ht="16.5" customHeight="1">
      <c r="B161" s="32"/>
      <c r="C161" s="129" t="s">
        <v>237</v>
      </c>
      <c r="D161" s="129" t="s">
        <v>196</v>
      </c>
      <c r="E161" s="130" t="s">
        <v>238</v>
      </c>
      <c r="F161" s="131" t="s">
        <v>239</v>
      </c>
      <c r="G161" s="132" t="s">
        <v>199</v>
      </c>
      <c r="H161" s="133">
        <v>0.19500000000000001</v>
      </c>
      <c r="I161" s="134"/>
      <c r="J161" s="135">
        <f>ROUND(I161*H161,2)</f>
        <v>0</v>
      </c>
      <c r="K161" s="136"/>
      <c r="L161" s="32"/>
      <c r="M161" s="137" t="s">
        <v>1</v>
      </c>
      <c r="N161" s="138" t="s">
        <v>41</v>
      </c>
      <c r="P161" s="139">
        <f>O161*H161</f>
        <v>0</v>
      </c>
      <c r="Q161" s="139">
        <v>2.6919000000000001E-3</v>
      </c>
      <c r="R161" s="139">
        <f>Q161*H161</f>
        <v>5.2492050000000007E-4</v>
      </c>
      <c r="S161" s="139">
        <v>0</v>
      </c>
      <c r="T161" s="140">
        <f>S161*H161</f>
        <v>0</v>
      </c>
      <c r="AR161" s="141" t="s">
        <v>200</v>
      </c>
      <c r="AT161" s="141" t="s">
        <v>196</v>
      </c>
      <c r="AU161" s="141" t="s">
        <v>86</v>
      </c>
      <c r="AY161" s="17" t="s">
        <v>194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7" t="s">
        <v>81</v>
      </c>
      <c r="BK161" s="142">
        <f>ROUND(I161*H161,2)</f>
        <v>0</v>
      </c>
      <c r="BL161" s="17" t="s">
        <v>200</v>
      </c>
      <c r="BM161" s="141" t="s">
        <v>240</v>
      </c>
    </row>
    <row r="162" spans="2:65" s="12" customFormat="1">
      <c r="B162" s="143"/>
      <c r="D162" s="144" t="s">
        <v>202</v>
      </c>
      <c r="E162" s="145" t="s">
        <v>1</v>
      </c>
      <c r="F162" s="146" t="s">
        <v>241</v>
      </c>
      <c r="H162" s="147">
        <v>0.19500000000000001</v>
      </c>
      <c r="I162" s="148"/>
      <c r="L162" s="143"/>
      <c r="M162" s="149"/>
      <c r="T162" s="150"/>
      <c r="AT162" s="145" t="s">
        <v>202</v>
      </c>
      <c r="AU162" s="145" t="s">
        <v>86</v>
      </c>
      <c r="AV162" s="12" t="s">
        <v>86</v>
      </c>
      <c r="AW162" s="12" t="s">
        <v>32</v>
      </c>
      <c r="AX162" s="12" t="s">
        <v>81</v>
      </c>
      <c r="AY162" s="145" t="s">
        <v>194</v>
      </c>
    </row>
    <row r="163" spans="2:65" s="1" customFormat="1" ht="16.5" customHeight="1">
      <c r="B163" s="32"/>
      <c r="C163" s="129" t="s">
        <v>242</v>
      </c>
      <c r="D163" s="129" t="s">
        <v>196</v>
      </c>
      <c r="E163" s="130" t="s">
        <v>243</v>
      </c>
      <c r="F163" s="131" t="s">
        <v>244</v>
      </c>
      <c r="G163" s="132" t="s">
        <v>199</v>
      </c>
      <c r="H163" s="133">
        <v>0.19500000000000001</v>
      </c>
      <c r="I163" s="134"/>
      <c r="J163" s="135">
        <f>ROUND(I163*H163,2)</f>
        <v>0</v>
      </c>
      <c r="K163" s="136"/>
      <c r="L163" s="32"/>
      <c r="M163" s="137" t="s">
        <v>1</v>
      </c>
      <c r="N163" s="138" t="s">
        <v>41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200</v>
      </c>
      <c r="AT163" s="141" t="s">
        <v>196</v>
      </c>
      <c r="AU163" s="141" t="s">
        <v>86</v>
      </c>
      <c r="AY163" s="17" t="s">
        <v>194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7" t="s">
        <v>81</v>
      </c>
      <c r="BK163" s="142">
        <f>ROUND(I163*H163,2)</f>
        <v>0</v>
      </c>
      <c r="BL163" s="17" t="s">
        <v>200</v>
      </c>
      <c r="BM163" s="141" t="s">
        <v>245</v>
      </c>
    </row>
    <row r="164" spans="2:65" s="11" customFormat="1" ht="22.9" customHeight="1">
      <c r="B164" s="117"/>
      <c r="D164" s="118" t="s">
        <v>75</v>
      </c>
      <c r="E164" s="127" t="s">
        <v>216</v>
      </c>
      <c r="F164" s="127" t="s">
        <v>246</v>
      </c>
      <c r="I164" s="120"/>
      <c r="J164" s="128">
        <f>BK164</f>
        <v>0</v>
      </c>
      <c r="L164" s="117"/>
      <c r="M164" s="122"/>
      <c r="P164" s="123">
        <f>SUM(P165:P171)</f>
        <v>0</v>
      </c>
      <c r="R164" s="123">
        <f>SUM(R165:R171)</f>
        <v>0.67389104</v>
      </c>
      <c r="T164" s="124">
        <f>SUM(T165:T171)</f>
        <v>0</v>
      </c>
      <c r="AR164" s="118" t="s">
        <v>81</v>
      </c>
      <c r="AT164" s="125" t="s">
        <v>75</v>
      </c>
      <c r="AU164" s="125" t="s">
        <v>81</v>
      </c>
      <c r="AY164" s="118" t="s">
        <v>194</v>
      </c>
      <c r="BK164" s="126">
        <f>SUM(BK165:BK171)</f>
        <v>0</v>
      </c>
    </row>
    <row r="165" spans="2:65" s="1" customFormat="1" ht="24.2" customHeight="1">
      <c r="B165" s="32"/>
      <c r="C165" s="129" t="s">
        <v>247</v>
      </c>
      <c r="D165" s="129" t="s">
        <v>196</v>
      </c>
      <c r="E165" s="130" t="s">
        <v>248</v>
      </c>
      <c r="F165" s="131" t="s">
        <v>249</v>
      </c>
      <c r="G165" s="132" t="s">
        <v>199</v>
      </c>
      <c r="H165" s="133">
        <v>1.1919999999999999</v>
      </c>
      <c r="I165" s="134"/>
      <c r="J165" s="135">
        <f>ROUND(I165*H165,2)</f>
        <v>0</v>
      </c>
      <c r="K165" s="136"/>
      <c r="L165" s="32"/>
      <c r="M165" s="137" t="s">
        <v>1</v>
      </c>
      <c r="N165" s="138" t="s">
        <v>41</v>
      </c>
      <c r="P165" s="139">
        <f>O165*H165</f>
        <v>0</v>
      </c>
      <c r="Q165" s="139">
        <v>0.34499999999999997</v>
      </c>
      <c r="R165" s="139">
        <f>Q165*H165</f>
        <v>0.41123999999999994</v>
      </c>
      <c r="S165" s="139">
        <v>0</v>
      </c>
      <c r="T165" s="140">
        <f>S165*H165</f>
        <v>0</v>
      </c>
      <c r="AR165" s="141" t="s">
        <v>200</v>
      </c>
      <c r="AT165" s="141" t="s">
        <v>196</v>
      </c>
      <c r="AU165" s="141" t="s">
        <v>86</v>
      </c>
      <c r="AY165" s="17" t="s">
        <v>194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7" t="s">
        <v>81</v>
      </c>
      <c r="BK165" s="142">
        <f>ROUND(I165*H165,2)</f>
        <v>0</v>
      </c>
      <c r="BL165" s="17" t="s">
        <v>200</v>
      </c>
      <c r="BM165" s="141" t="s">
        <v>250</v>
      </c>
    </row>
    <row r="166" spans="2:65" s="12" customFormat="1">
      <c r="B166" s="143"/>
      <c r="D166" s="144" t="s">
        <v>202</v>
      </c>
      <c r="E166" s="145" t="s">
        <v>1</v>
      </c>
      <c r="F166" s="146" t="s">
        <v>83</v>
      </c>
      <c r="H166" s="147">
        <v>1.1919999999999999</v>
      </c>
      <c r="I166" s="148"/>
      <c r="L166" s="143"/>
      <c r="M166" s="149"/>
      <c r="T166" s="150"/>
      <c r="AT166" s="145" t="s">
        <v>202</v>
      </c>
      <c r="AU166" s="145" t="s">
        <v>86</v>
      </c>
      <c r="AV166" s="12" t="s">
        <v>86</v>
      </c>
      <c r="AW166" s="12" t="s">
        <v>32</v>
      </c>
      <c r="AX166" s="12" t="s">
        <v>81</v>
      </c>
      <c r="AY166" s="145" t="s">
        <v>194</v>
      </c>
    </row>
    <row r="167" spans="2:65" s="1" customFormat="1" ht="24.2" customHeight="1">
      <c r="B167" s="32"/>
      <c r="C167" s="129" t="s">
        <v>8</v>
      </c>
      <c r="D167" s="129" t="s">
        <v>196</v>
      </c>
      <c r="E167" s="130" t="s">
        <v>251</v>
      </c>
      <c r="F167" s="131" t="s">
        <v>252</v>
      </c>
      <c r="G167" s="132" t="s">
        <v>199</v>
      </c>
      <c r="H167" s="133">
        <v>1.1919999999999999</v>
      </c>
      <c r="I167" s="134"/>
      <c r="J167" s="135">
        <f>ROUND(I167*H167,2)</f>
        <v>0</v>
      </c>
      <c r="K167" s="136"/>
      <c r="L167" s="32"/>
      <c r="M167" s="137" t="s">
        <v>1</v>
      </c>
      <c r="N167" s="138" t="s">
        <v>41</v>
      </c>
      <c r="P167" s="139">
        <f>O167*H167</f>
        <v>0</v>
      </c>
      <c r="Q167" s="139">
        <v>0.11162</v>
      </c>
      <c r="R167" s="139">
        <f>Q167*H167</f>
        <v>0.13305103999999998</v>
      </c>
      <c r="S167" s="139">
        <v>0</v>
      </c>
      <c r="T167" s="140">
        <f>S167*H167</f>
        <v>0</v>
      </c>
      <c r="AR167" s="141" t="s">
        <v>200</v>
      </c>
      <c r="AT167" s="141" t="s">
        <v>196</v>
      </c>
      <c r="AU167" s="141" t="s">
        <v>86</v>
      </c>
      <c r="AY167" s="17" t="s">
        <v>194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7" t="s">
        <v>81</v>
      </c>
      <c r="BK167" s="142">
        <f>ROUND(I167*H167,2)</f>
        <v>0</v>
      </c>
      <c r="BL167" s="17" t="s">
        <v>200</v>
      </c>
      <c r="BM167" s="141" t="s">
        <v>253</v>
      </c>
    </row>
    <row r="168" spans="2:65" s="12" customFormat="1">
      <c r="B168" s="143"/>
      <c r="D168" s="144" t="s">
        <v>202</v>
      </c>
      <c r="E168" s="145" t="s">
        <v>1</v>
      </c>
      <c r="F168" s="146" t="s">
        <v>83</v>
      </c>
      <c r="H168" s="147">
        <v>1.1919999999999999</v>
      </c>
      <c r="I168" s="148"/>
      <c r="L168" s="143"/>
      <c r="M168" s="149"/>
      <c r="T168" s="150"/>
      <c r="AT168" s="145" t="s">
        <v>202</v>
      </c>
      <c r="AU168" s="145" t="s">
        <v>86</v>
      </c>
      <c r="AV168" s="12" t="s">
        <v>86</v>
      </c>
      <c r="AW168" s="12" t="s">
        <v>32</v>
      </c>
      <c r="AX168" s="12" t="s">
        <v>81</v>
      </c>
      <c r="AY168" s="145" t="s">
        <v>194</v>
      </c>
    </row>
    <row r="169" spans="2:65" s="1" customFormat="1" ht="16.5" customHeight="1">
      <c r="B169" s="32"/>
      <c r="C169" s="164" t="s">
        <v>254</v>
      </c>
      <c r="D169" s="164" t="s">
        <v>255</v>
      </c>
      <c r="E169" s="165" t="s">
        <v>256</v>
      </c>
      <c r="F169" s="166" t="s">
        <v>257</v>
      </c>
      <c r="G169" s="167" t="s">
        <v>199</v>
      </c>
      <c r="H169" s="168">
        <v>0.6</v>
      </c>
      <c r="I169" s="169"/>
      <c r="J169" s="170">
        <f>ROUND(I169*H169,2)</f>
        <v>0</v>
      </c>
      <c r="K169" s="171"/>
      <c r="L169" s="172"/>
      <c r="M169" s="173" t="s">
        <v>1</v>
      </c>
      <c r="N169" s="174" t="s">
        <v>41</v>
      </c>
      <c r="P169" s="139">
        <f>O169*H169</f>
        <v>0</v>
      </c>
      <c r="Q169" s="139">
        <v>0.216</v>
      </c>
      <c r="R169" s="139">
        <f>Q169*H169</f>
        <v>0.12959999999999999</v>
      </c>
      <c r="S169" s="139">
        <v>0</v>
      </c>
      <c r="T169" s="140">
        <f>S169*H169</f>
        <v>0</v>
      </c>
      <c r="AR169" s="141" t="s">
        <v>231</v>
      </c>
      <c r="AT169" s="141" t="s">
        <v>255</v>
      </c>
      <c r="AU169" s="141" t="s">
        <v>86</v>
      </c>
      <c r="AY169" s="17" t="s">
        <v>194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7" t="s">
        <v>81</v>
      </c>
      <c r="BK169" s="142">
        <f>ROUND(I169*H169,2)</f>
        <v>0</v>
      </c>
      <c r="BL169" s="17" t="s">
        <v>200</v>
      </c>
      <c r="BM169" s="141" t="s">
        <v>258</v>
      </c>
    </row>
    <row r="170" spans="2:65" s="14" customFormat="1" ht="22.5">
      <c r="B170" s="158"/>
      <c r="D170" s="144" t="s">
        <v>202</v>
      </c>
      <c r="E170" s="159" t="s">
        <v>1</v>
      </c>
      <c r="F170" s="160" t="s">
        <v>259</v>
      </c>
      <c r="H170" s="159" t="s">
        <v>1</v>
      </c>
      <c r="I170" s="161"/>
      <c r="L170" s="158"/>
      <c r="M170" s="162"/>
      <c r="T170" s="163"/>
      <c r="AT170" s="159" t="s">
        <v>202</v>
      </c>
      <c r="AU170" s="159" t="s">
        <v>86</v>
      </c>
      <c r="AV170" s="14" t="s">
        <v>81</v>
      </c>
      <c r="AW170" s="14" t="s">
        <v>32</v>
      </c>
      <c r="AX170" s="14" t="s">
        <v>76</v>
      </c>
      <c r="AY170" s="159" t="s">
        <v>194</v>
      </c>
    </row>
    <row r="171" spans="2:65" s="12" customFormat="1">
      <c r="B171" s="143"/>
      <c r="D171" s="144" t="s">
        <v>202</v>
      </c>
      <c r="E171" s="145" t="s">
        <v>1</v>
      </c>
      <c r="F171" s="146" t="s">
        <v>260</v>
      </c>
      <c r="H171" s="147">
        <v>0.6</v>
      </c>
      <c r="I171" s="148"/>
      <c r="L171" s="143"/>
      <c r="M171" s="149"/>
      <c r="T171" s="150"/>
      <c r="AT171" s="145" t="s">
        <v>202</v>
      </c>
      <c r="AU171" s="145" t="s">
        <v>86</v>
      </c>
      <c r="AV171" s="12" t="s">
        <v>86</v>
      </c>
      <c r="AW171" s="12" t="s">
        <v>32</v>
      </c>
      <c r="AX171" s="12" t="s">
        <v>81</v>
      </c>
      <c r="AY171" s="145" t="s">
        <v>194</v>
      </c>
    </row>
    <row r="172" spans="2:65" s="11" customFormat="1" ht="22.9" customHeight="1">
      <c r="B172" s="117"/>
      <c r="D172" s="118" t="s">
        <v>75</v>
      </c>
      <c r="E172" s="127" t="s">
        <v>220</v>
      </c>
      <c r="F172" s="127" t="s">
        <v>261</v>
      </c>
      <c r="I172" s="120"/>
      <c r="J172" s="128">
        <f>BK172</f>
        <v>0</v>
      </c>
      <c r="L172" s="117"/>
      <c r="M172" s="122"/>
      <c r="P172" s="123">
        <f>SUM(P173:P276)</f>
        <v>0</v>
      </c>
      <c r="R172" s="123">
        <f>SUM(R173:R276)</f>
        <v>2.2654671919999996</v>
      </c>
      <c r="T172" s="124">
        <f>SUM(T173:T276)</f>
        <v>1.2653E-3</v>
      </c>
      <c r="AR172" s="118" t="s">
        <v>81</v>
      </c>
      <c r="AT172" s="125" t="s">
        <v>75</v>
      </c>
      <c r="AU172" s="125" t="s">
        <v>81</v>
      </c>
      <c r="AY172" s="118" t="s">
        <v>194</v>
      </c>
      <c r="BK172" s="126">
        <f>SUM(BK173:BK276)</f>
        <v>0</v>
      </c>
    </row>
    <row r="173" spans="2:65" s="1" customFormat="1" ht="24.2" customHeight="1">
      <c r="B173" s="32"/>
      <c r="C173" s="129" t="s">
        <v>262</v>
      </c>
      <c r="D173" s="129" t="s">
        <v>196</v>
      </c>
      <c r="E173" s="130" t="s">
        <v>263</v>
      </c>
      <c r="F173" s="131" t="s">
        <v>264</v>
      </c>
      <c r="G173" s="132" t="s">
        <v>199</v>
      </c>
      <c r="H173" s="133">
        <v>36.923000000000002</v>
      </c>
      <c r="I173" s="134"/>
      <c r="J173" s="135">
        <f>ROUND(I173*H173,2)</f>
        <v>0</v>
      </c>
      <c r="K173" s="136"/>
      <c r="L173" s="32"/>
      <c r="M173" s="137" t="s">
        <v>1</v>
      </c>
      <c r="N173" s="138" t="s">
        <v>41</v>
      </c>
      <c r="P173" s="139">
        <f>O173*H173</f>
        <v>0</v>
      </c>
      <c r="Q173" s="139">
        <v>7.3499999999999998E-3</v>
      </c>
      <c r="R173" s="139">
        <f>Q173*H173</f>
        <v>0.27138404999999999</v>
      </c>
      <c r="S173" s="139">
        <v>0</v>
      </c>
      <c r="T173" s="140">
        <f>S173*H173</f>
        <v>0</v>
      </c>
      <c r="AR173" s="141" t="s">
        <v>200</v>
      </c>
      <c r="AT173" s="141" t="s">
        <v>196</v>
      </c>
      <c r="AU173" s="141" t="s">
        <v>86</v>
      </c>
      <c r="AY173" s="17" t="s">
        <v>194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7" t="s">
        <v>81</v>
      </c>
      <c r="BK173" s="142">
        <f>ROUND(I173*H173,2)</f>
        <v>0</v>
      </c>
      <c r="BL173" s="17" t="s">
        <v>200</v>
      </c>
      <c r="BM173" s="141" t="s">
        <v>265</v>
      </c>
    </row>
    <row r="174" spans="2:65" s="14" customFormat="1">
      <c r="B174" s="158"/>
      <c r="D174" s="144" t="s">
        <v>202</v>
      </c>
      <c r="E174" s="159" t="s">
        <v>1</v>
      </c>
      <c r="F174" s="160" t="s">
        <v>266</v>
      </c>
      <c r="H174" s="159" t="s">
        <v>1</v>
      </c>
      <c r="I174" s="161"/>
      <c r="L174" s="158"/>
      <c r="M174" s="162"/>
      <c r="T174" s="163"/>
      <c r="AT174" s="159" t="s">
        <v>202</v>
      </c>
      <c r="AU174" s="159" t="s">
        <v>86</v>
      </c>
      <c r="AV174" s="14" t="s">
        <v>81</v>
      </c>
      <c r="AW174" s="14" t="s">
        <v>32</v>
      </c>
      <c r="AX174" s="14" t="s">
        <v>76</v>
      </c>
      <c r="AY174" s="159" t="s">
        <v>194</v>
      </c>
    </row>
    <row r="175" spans="2:65" s="12" customFormat="1">
      <c r="B175" s="143"/>
      <c r="D175" s="144" t="s">
        <v>202</v>
      </c>
      <c r="E175" s="145" t="s">
        <v>1</v>
      </c>
      <c r="F175" s="146" t="s">
        <v>121</v>
      </c>
      <c r="H175" s="147">
        <v>30.888000000000002</v>
      </c>
      <c r="I175" s="148"/>
      <c r="L175" s="143"/>
      <c r="M175" s="149"/>
      <c r="T175" s="150"/>
      <c r="AT175" s="145" t="s">
        <v>202</v>
      </c>
      <c r="AU175" s="145" t="s">
        <v>86</v>
      </c>
      <c r="AV175" s="12" t="s">
        <v>86</v>
      </c>
      <c r="AW175" s="12" t="s">
        <v>32</v>
      </c>
      <c r="AX175" s="12" t="s">
        <v>76</v>
      </c>
      <c r="AY175" s="145" t="s">
        <v>194</v>
      </c>
    </row>
    <row r="176" spans="2:65" s="14" customFormat="1">
      <c r="B176" s="158"/>
      <c r="D176" s="144" t="s">
        <v>202</v>
      </c>
      <c r="E176" s="159" t="s">
        <v>1</v>
      </c>
      <c r="F176" s="160" t="s">
        <v>267</v>
      </c>
      <c r="H176" s="159" t="s">
        <v>1</v>
      </c>
      <c r="I176" s="161"/>
      <c r="L176" s="158"/>
      <c r="M176" s="162"/>
      <c r="T176" s="163"/>
      <c r="AT176" s="159" t="s">
        <v>202</v>
      </c>
      <c r="AU176" s="159" t="s">
        <v>86</v>
      </c>
      <c r="AV176" s="14" t="s">
        <v>81</v>
      </c>
      <c r="AW176" s="14" t="s">
        <v>32</v>
      </c>
      <c r="AX176" s="14" t="s">
        <v>76</v>
      </c>
      <c r="AY176" s="159" t="s">
        <v>194</v>
      </c>
    </row>
    <row r="177" spans="2:65" s="12" customFormat="1">
      <c r="B177" s="143"/>
      <c r="D177" s="144" t="s">
        <v>202</v>
      </c>
      <c r="E177" s="145" t="s">
        <v>1</v>
      </c>
      <c r="F177" s="146" t="s">
        <v>124</v>
      </c>
      <c r="H177" s="147">
        <v>6.0350000000000001</v>
      </c>
      <c r="I177" s="148"/>
      <c r="L177" s="143"/>
      <c r="M177" s="149"/>
      <c r="T177" s="150"/>
      <c r="AT177" s="145" t="s">
        <v>202</v>
      </c>
      <c r="AU177" s="145" t="s">
        <v>86</v>
      </c>
      <c r="AV177" s="12" t="s">
        <v>86</v>
      </c>
      <c r="AW177" s="12" t="s">
        <v>32</v>
      </c>
      <c r="AX177" s="12" t="s">
        <v>76</v>
      </c>
      <c r="AY177" s="145" t="s">
        <v>194</v>
      </c>
    </row>
    <row r="178" spans="2:65" s="13" customFormat="1">
      <c r="B178" s="151"/>
      <c r="D178" s="144" t="s">
        <v>202</v>
      </c>
      <c r="E178" s="152" t="s">
        <v>1</v>
      </c>
      <c r="F178" s="153" t="s">
        <v>204</v>
      </c>
      <c r="H178" s="154">
        <v>36.923000000000002</v>
      </c>
      <c r="I178" s="155"/>
      <c r="L178" s="151"/>
      <c r="M178" s="156"/>
      <c r="T178" s="157"/>
      <c r="AT178" s="152" t="s">
        <v>202</v>
      </c>
      <c r="AU178" s="152" t="s">
        <v>86</v>
      </c>
      <c r="AV178" s="13" t="s">
        <v>200</v>
      </c>
      <c r="AW178" s="13" t="s">
        <v>32</v>
      </c>
      <c r="AX178" s="13" t="s">
        <v>81</v>
      </c>
      <c r="AY178" s="152" t="s">
        <v>194</v>
      </c>
    </row>
    <row r="179" spans="2:65" s="1" customFormat="1" ht="24.2" customHeight="1">
      <c r="B179" s="32"/>
      <c r="C179" s="129" t="s">
        <v>268</v>
      </c>
      <c r="D179" s="129" t="s">
        <v>196</v>
      </c>
      <c r="E179" s="130" t="s">
        <v>269</v>
      </c>
      <c r="F179" s="131" t="s">
        <v>270</v>
      </c>
      <c r="G179" s="132" t="s">
        <v>199</v>
      </c>
      <c r="H179" s="133">
        <v>6.0350000000000001</v>
      </c>
      <c r="I179" s="134"/>
      <c r="J179" s="135">
        <f>ROUND(I179*H179,2)</f>
        <v>0</v>
      </c>
      <c r="K179" s="136"/>
      <c r="L179" s="32"/>
      <c r="M179" s="137" t="s">
        <v>1</v>
      </c>
      <c r="N179" s="138" t="s">
        <v>41</v>
      </c>
      <c r="P179" s="139">
        <f>O179*H179</f>
        <v>0</v>
      </c>
      <c r="Q179" s="139">
        <v>3.0450000000000001E-2</v>
      </c>
      <c r="R179" s="139">
        <f>Q179*H179</f>
        <v>0.18376575000000001</v>
      </c>
      <c r="S179" s="139">
        <v>0</v>
      </c>
      <c r="T179" s="140">
        <f>S179*H179</f>
        <v>0</v>
      </c>
      <c r="AR179" s="141" t="s">
        <v>200</v>
      </c>
      <c r="AT179" s="141" t="s">
        <v>196</v>
      </c>
      <c r="AU179" s="141" t="s">
        <v>86</v>
      </c>
      <c r="AY179" s="17" t="s">
        <v>194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7" t="s">
        <v>81</v>
      </c>
      <c r="BK179" s="142">
        <f>ROUND(I179*H179,2)</f>
        <v>0</v>
      </c>
      <c r="BL179" s="17" t="s">
        <v>200</v>
      </c>
      <c r="BM179" s="141" t="s">
        <v>271</v>
      </c>
    </row>
    <row r="180" spans="2:65" s="14" customFormat="1">
      <c r="B180" s="158"/>
      <c r="D180" s="144" t="s">
        <v>202</v>
      </c>
      <c r="E180" s="159" t="s">
        <v>1</v>
      </c>
      <c r="F180" s="160" t="s">
        <v>272</v>
      </c>
      <c r="H180" s="159" t="s">
        <v>1</v>
      </c>
      <c r="I180" s="161"/>
      <c r="L180" s="158"/>
      <c r="M180" s="162"/>
      <c r="T180" s="163"/>
      <c r="AT180" s="159" t="s">
        <v>202</v>
      </c>
      <c r="AU180" s="159" t="s">
        <v>86</v>
      </c>
      <c r="AV180" s="14" t="s">
        <v>81</v>
      </c>
      <c r="AW180" s="14" t="s">
        <v>32</v>
      </c>
      <c r="AX180" s="14" t="s">
        <v>76</v>
      </c>
      <c r="AY180" s="159" t="s">
        <v>194</v>
      </c>
    </row>
    <row r="181" spans="2:65" s="12" customFormat="1">
      <c r="B181" s="143"/>
      <c r="D181" s="144" t="s">
        <v>202</v>
      </c>
      <c r="E181" s="145" t="s">
        <v>1</v>
      </c>
      <c r="F181" s="146" t="s">
        <v>124</v>
      </c>
      <c r="H181" s="147">
        <v>6.0350000000000001</v>
      </c>
      <c r="I181" s="148"/>
      <c r="L181" s="143"/>
      <c r="M181" s="149"/>
      <c r="T181" s="150"/>
      <c r="AT181" s="145" t="s">
        <v>202</v>
      </c>
      <c r="AU181" s="145" t="s">
        <v>86</v>
      </c>
      <c r="AV181" s="12" t="s">
        <v>86</v>
      </c>
      <c r="AW181" s="12" t="s">
        <v>32</v>
      </c>
      <c r="AX181" s="12" t="s">
        <v>81</v>
      </c>
      <c r="AY181" s="145" t="s">
        <v>194</v>
      </c>
    </row>
    <row r="182" spans="2:65" s="1" customFormat="1" ht="24.2" customHeight="1">
      <c r="B182" s="32"/>
      <c r="C182" s="129" t="s">
        <v>273</v>
      </c>
      <c r="D182" s="129" t="s">
        <v>196</v>
      </c>
      <c r="E182" s="130" t="s">
        <v>274</v>
      </c>
      <c r="F182" s="131" t="s">
        <v>275</v>
      </c>
      <c r="G182" s="132" t="s">
        <v>199</v>
      </c>
      <c r="H182" s="133">
        <v>30.888000000000002</v>
      </c>
      <c r="I182" s="134"/>
      <c r="J182" s="135">
        <f>ROUND(I182*H182,2)</f>
        <v>0</v>
      </c>
      <c r="K182" s="136"/>
      <c r="L182" s="32"/>
      <c r="M182" s="137" t="s">
        <v>1</v>
      </c>
      <c r="N182" s="138" t="s">
        <v>41</v>
      </c>
      <c r="P182" s="139">
        <f>O182*H182</f>
        <v>0</v>
      </c>
      <c r="Q182" s="139">
        <v>3.3579999999999999E-2</v>
      </c>
      <c r="R182" s="139">
        <f>Q182*H182</f>
        <v>1.0372190400000001</v>
      </c>
      <c r="S182" s="139">
        <v>0</v>
      </c>
      <c r="T182" s="140">
        <f>S182*H182</f>
        <v>0</v>
      </c>
      <c r="AR182" s="141" t="s">
        <v>200</v>
      </c>
      <c r="AT182" s="141" t="s">
        <v>196</v>
      </c>
      <c r="AU182" s="141" t="s">
        <v>86</v>
      </c>
      <c r="AY182" s="17" t="s">
        <v>194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7" t="s">
        <v>81</v>
      </c>
      <c r="BK182" s="142">
        <f>ROUND(I182*H182,2)</f>
        <v>0</v>
      </c>
      <c r="BL182" s="17" t="s">
        <v>200</v>
      </c>
      <c r="BM182" s="141" t="s">
        <v>276</v>
      </c>
    </row>
    <row r="183" spans="2:65" s="12" customFormat="1">
      <c r="B183" s="143"/>
      <c r="D183" s="144" t="s">
        <v>202</v>
      </c>
      <c r="E183" s="145" t="s">
        <v>1</v>
      </c>
      <c r="F183" s="146" t="s">
        <v>121</v>
      </c>
      <c r="H183" s="147">
        <v>30.888000000000002</v>
      </c>
      <c r="I183" s="148"/>
      <c r="L183" s="143"/>
      <c r="M183" s="149"/>
      <c r="T183" s="150"/>
      <c r="AT183" s="145" t="s">
        <v>202</v>
      </c>
      <c r="AU183" s="145" t="s">
        <v>86</v>
      </c>
      <c r="AV183" s="12" t="s">
        <v>86</v>
      </c>
      <c r="AW183" s="12" t="s">
        <v>32</v>
      </c>
      <c r="AX183" s="12" t="s">
        <v>81</v>
      </c>
      <c r="AY183" s="145" t="s">
        <v>194</v>
      </c>
    </row>
    <row r="184" spans="2:65" s="1" customFormat="1" ht="16.5" customHeight="1">
      <c r="B184" s="32"/>
      <c r="C184" s="129" t="s">
        <v>277</v>
      </c>
      <c r="D184" s="129" t="s">
        <v>196</v>
      </c>
      <c r="E184" s="130" t="s">
        <v>278</v>
      </c>
      <c r="F184" s="131" t="s">
        <v>279</v>
      </c>
      <c r="G184" s="132" t="s">
        <v>280</v>
      </c>
      <c r="H184" s="133">
        <v>108.68</v>
      </c>
      <c r="I184" s="134"/>
      <c r="J184" s="135">
        <f>ROUND(I184*H184,2)</f>
        <v>0</v>
      </c>
      <c r="K184" s="136"/>
      <c r="L184" s="32"/>
      <c r="M184" s="137" t="s">
        <v>1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200</v>
      </c>
      <c r="AT184" s="141" t="s">
        <v>196</v>
      </c>
      <c r="AU184" s="141" t="s">
        <v>86</v>
      </c>
      <c r="AY184" s="17" t="s">
        <v>194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7" t="s">
        <v>81</v>
      </c>
      <c r="BK184" s="142">
        <f>ROUND(I184*H184,2)</f>
        <v>0</v>
      </c>
      <c r="BL184" s="17" t="s">
        <v>200</v>
      </c>
      <c r="BM184" s="141" t="s">
        <v>281</v>
      </c>
    </row>
    <row r="185" spans="2:65" s="14" customFormat="1" ht="33.75">
      <c r="B185" s="158"/>
      <c r="D185" s="144" t="s">
        <v>202</v>
      </c>
      <c r="E185" s="159" t="s">
        <v>1</v>
      </c>
      <c r="F185" s="160" t="s">
        <v>282</v>
      </c>
      <c r="H185" s="159" t="s">
        <v>1</v>
      </c>
      <c r="I185" s="161"/>
      <c r="L185" s="158"/>
      <c r="M185" s="162"/>
      <c r="T185" s="163"/>
      <c r="AT185" s="159" t="s">
        <v>202</v>
      </c>
      <c r="AU185" s="159" t="s">
        <v>86</v>
      </c>
      <c r="AV185" s="14" t="s">
        <v>81</v>
      </c>
      <c r="AW185" s="14" t="s">
        <v>32</v>
      </c>
      <c r="AX185" s="14" t="s">
        <v>76</v>
      </c>
      <c r="AY185" s="159" t="s">
        <v>194</v>
      </c>
    </row>
    <row r="186" spans="2:65" s="12" customFormat="1">
      <c r="B186" s="143"/>
      <c r="D186" s="144" t="s">
        <v>202</v>
      </c>
      <c r="E186" s="145" t="s">
        <v>1</v>
      </c>
      <c r="F186" s="146" t="s">
        <v>283</v>
      </c>
      <c r="H186" s="147">
        <v>6.52</v>
      </c>
      <c r="I186" s="148"/>
      <c r="L186" s="143"/>
      <c r="M186" s="149"/>
      <c r="T186" s="150"/>
      <c r="AT186" s="145" t="s">
        <v>202</v>
      </c>
      <c r="AU186" s="145" t="s">
        <v>86</v>
      </c>
      <c r="AV186" s="12" t="s">
        <v>86</v>
      </c>
      <c r="AW186" s="12" t="s">
        <v>32</v>
      </c>
      <c r="AX186" s="12" t="s">
        <v>76</v>
      </c>
      <c r="AY186" s="145" t="s">
        <v>194</v>
      </c>
    </row>
    <row r="187" spans="2:65" s="12" customFormat="1">
      <c r="B187" s="143"/>
      <c r="D187" s="144" t="s">
        <v>202</v>
      </c>
      <c r="E187" s="145" t="s">
        <v>1</v>
      </c>
      <c r="F187" s="146" t="s">
        <v>284</v>
      </c>
      <c r="H187" s="147">
        <v>25.8</v>
      </c>
      <c r="I187" s="148"/>
      <c r="L187" s="143"/>
      <c r="M187" s="149"/>
      <c r="T187" s="150"/>
      <c r="AT187" s="145" t="s">
        <v>202</v>
      </c>
      <c r="AU187" s="145" t="s">
        <v>86</v>
      </c>
      <c r="AV187" s="12" t="s">
        <v>86</v>
      </c>
      <c r="AW187" s="12" t="s">
        <v>32</v>
      </c>
      <c r="AX187" s="12" t="s">
        <v>76</v>
      </c>
      <c r="AY187" s="145" t="s">
        <v>194</v>
      </c>
    </row>
    <row r="188" spans="2:65" s="12" customFormat="1">
      <c r="B188" s="143"/>
      <c r="D188" s="144" t="s">
        <v>202</v>
      </c>
      <c r="E188" s="145" t="s">
        <v>1</v>
      </c>
      <c r="F188" s="146" t="s">
        <v>285</v>
      </c>
      <c r="H188" s="147">
        <v>12.02</v>
      </c>
      <c r="I188" s="148"/>
      <c r="L188" s="143"/>
      <c r="M188" s="149"/>
      <c r="T188" s="150"/>
      <c r="AT188" s="145" t="s">
        <v>202</v>
      </c>
      <c r="AU188" s="145" t="s">
        <v>86</v>
      </c>
      <c r="AV188" s="12" t="s">
        <v>86</v>
      </c>
      <c r="AW188" s="12" t="s">
        <v>32</v>
      </c>
      <c r="AX188" s="12" t="s">
        <v>76</v>
      </c>
      <c r="AY188" s="145" t="s">
        <v>194</v>
      </c>
    </row>
    <row r="189" spans="2:65" s="12" customFormat="1">
      <c r="B189" s="143"/>
      <c r="D189" s="144" t="s">
        <v>202</v>
      </c>
      <c r="E189" s="145" t="s">
        <v>1</v>
      </c>
      <c r="F189" s="146" t="s">
        <v>286</v>
      </c>
      <c r="H189" s="147">
        <v>7.2</v>
      </c>
      <c r="I189" s="148"/>
      <c r="L189" s="143"/>
      <c r="M189" s="149"/>
      <c r="T189" s="150"/>
      <c r="AT189" s="145" t="s">
        <v>202</v>
      </c>
      <c r="AU189" s="145" t="s">
        <v>86</v>
      </c>
      <c r="AV189" s="12" t="s">
        <v>86</v>
      </c>
      <c r="AW189" s="12" t="s">
        <v>32</v>
      </c>
      <c r="AX189" s="12" t="s">
        <v>76</v>
      </c>
      <c r="AY189" s="145" t="s">
        <v>194</v>
      </c>
    </row>
    <row r="190" spans="2:65" s="12" customFormat="1">
      <c r="B190" s="143"/>
      <c r="D190" s="144" t="s">
        <v>202</v>
      </c>
      <c r="E190" s="145" t="s">
        <v>1</v>
      </c>
      <c r="F190" s="146" t="s">
        <v>287</v>
      </c>
      <c r="H190" s="147">
        <v>20.99</v>
      </c>
      <c r="I190" s="148"/>
      <c r="L190" s="143"/>
      <c r="M190" s="149"/>
      <c r="T190" s="150"/>
      <c r="AT190" s="145" t="s">
        <v>202</v>
      </c>
      <c r="AU190" s="145" t="s">
        <v>86</v>
      </c>
      <c r="AV190" s="12" t="s">
        <v>86</v>
      </c>
      <c r="AW190" s="12" t="s">
        <v>32</v>
      </c>
      <c r="AX190" s="12" t="s">
        <v>76</v>
      </c>
      <c r="AY190" s="145" t="s">
        <v>194</v>
      </c>
    </row>
    <row r="191" spans="2:65" s="12" customFormat="1">
      <c r="B191" s="143"/>
      <c r="D191" s="144" t="s">
        <v>202</v>
      </c>
      <c r="E191" s="145" t="s">
        <v>1</v>
      </c>
      <c r="F191" s="146" t="s">
        <v>288</v>
      </c>
      <c r="H191" s="147">
        <v>2.85</v>
      </c>
      <c r="I191" s="148"/>
      <c r="L191" s="143"/>
      <c r="M191" s="149"/>
      <c r="T191" s="150"/>
      <c r="AT191" s="145" t="s">
        <v>202</v>
      </c>
      <c r="AU191" s="145" t="s">
        <v>86</v>
      </c>
      <c r="AV191" s="12" t="s">
        <v>86</v>
      </c>
      <c r="AW191" s="12" t="s">
        <v>32</v>
      </c>
      <c r="AX191" s="12" t="s">
        <v>76</v>
      </c>
      <c r="AY191" s="145" t="s">
        <v>194</v>
      </c>
    </row>
    <row r="192" spans="2:65" s="12" customFormat="1">
      <c r="B192" s="143"/>
      <c r="D192" s="144" t="s">
        <v>202</v>
      </c>
      <c r="E192" s="145" t="s">
        <v>1</v>
      </c>
      <c r="F192" s="146" t="s">
        <v>289</v>
      </c>
      <c r="H192" s="147">
        <v>8.6999999999999993</v>
      </c>
      <c r="I192" s="148"/>
      <c r="L192" s="143"/>
      <c r="M192" s="149"/>
      <c r="T192" s="150"/>
      <c r="AT192" s="145" t="s">
        <v>202</v>
      </c>
      <c r="AU192" s="145" t="s">
        <v>86</v>
      </c>
      <c r="AV192" s="12" t="s">
        <v>86</v>
      </c>
      <c r="AW192" s="12" t="s">
        <v>32</v>
      </c>
      <c r="AX192" s="12" t="s">
        <v>76</v>
      </c>
      <c r="AY192" s="145" t="s">
        <v>194</v>
      </c>
    </row>
    <row r="193" spans="2:65" s="12" customFormat="1">
      <c r="B193" s="143"/>
      <c r="D193" s="144" t="s">
        <v>202</v>
      </c>
      <c r="E193" s="145" t="s">
        <v>1</v>
      </c>
      <c r="F193" s="146" t="s">
        <v>290</v>
      </c>
      <c r="H193" s="147">
        <v>24.6</v>
      </c>
      <c r="I193" s="148"/>
      <c r="L193" s="143"/>
      <c r="M193" s="149"/>
      <c r="T193" s="150"/>
      <c r="AT193" s="145" t="s">
        <v>202</v>
      </c>
      <c r="AU193" s="145" t="s">
        <v>86</v>
      </c>
      <c r="AV193" s="12" t="s">
        <v>86</v>
      </c>
      <c r="AW193" s="12" t="s">
        <v>32</v>
      </c>
      <c r="AX193" s="12" t="s">
        <v>76</v>
      </c>
      <c r="AY193" s="145" t="s">
        <v>194</v>
      </c>
    </row>
    <row r="194" spans="2:65" s="13" customFormat="1">
      <c r="B194" s="151"/>
      <c r="D194" s="144" t="s">
        <v>202</v>
      </c>
      <c r="E194" s="152" t="s">
        <v>1</v>
      </c>
      <c r="F194" s="153" t="s">
        <v>204</v>
      </c>
      <c r="H194" s="154">
        <v>108.68</v>
      </c>
      <c r="I194" s="155"/>
      <c r="L194" s="151"/>
      <c r="M194" s="156"/>
      <c r="T194" s="157"/>
      <c r="AT194" s="152" t="s">
        <v>202</v>
      </c>
      <c r="AU194" s="152" t="s">
        <v>86</v>
      </c>
      <c r="AV194" s="13" t="s">
        <v>200</v>
      </c>
      <c r="AW194" s="13" t="s">
        <v>32</v>
      </c>
      <c r="AX194" s="13" t="s">
        <v>81</v>
      </c>
      <c r="AY194" s="152" t="s">
        <v>194</v>
      </c>
    </row>
    <row r="195" spans="2:65" s="1" customFormat="1" ht="37.9" customHeight="1">
      <c r="B195" s="32"/>
      <c r="C195" s="129" t="s">
        <v>291</v>
      </c>
      <c r="D195" s="129" t="s">
        <v>196</v>
      </c>
      <c r="E195" s="130" t="s">
        <v>292</v>
      </c>
      <c r="F195" s="131" t="s">
        <v>293</v>
      </c>
      <c r="G195" s="132" t="s">
        <v>199</v>
      </c>
      <c r="H195" s="133">
        <v>24.995000000000001</v>
      </c>
      <c r="I195" s="134"/>
      <c r="J195" s="135">
        <f>ROUND(I195*H195,2)</f>
        <v>0</v>
      </c>
      <c r="K195" s="136"/>
      <c r="L195" s="32"/>
      <c r="M195" s="137" t="s">
        <v>1</v>
      </c>
      <c r="N195" s="138" t="s">
        <v>41</v>
      </c>
      <c r="P195" s="139">
        <f>O195*H195</f>
        <v>0</v>
      </c>
      <c r="Q195" s="139">
        <v>1.0060000000000001E-4</v>
      </c>
      <c r="R195" s="139">
        <f>Q195*H195</f>
        <v>2.5144970000000001E-3</v>
      </c>
      <c r="S195" s="139">
        <v>0</v>
      </c>
      <c r="T195" s="140">
        <f>S195*H195</f>
        <v>0</v>
      </c>
      <c r="AR195" s="141" t="s">
        <v>200</v>
      </c>
      <c r="AT195" s="141" t="s">
        <v>196</v>
      </c>
      <c r="AU195" s="141" t="s">
        <v>86</v>
      </c>
      <c r="AY195" s="17" t="s">
        <v>194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7" t="s">
        <v>81</v>
      </c>
      <c r="BK195" s="142">
        <f>ROUND(I195*H195,2)</f>
        <v>0</v>
      </c>
      <c r="BL195" s="17" t="s">
        <v>200</v>
      </c>
      <c r="BM195" s="141" t="s">
        <v>294</v>
      </c>
    </row>
    <row r="196" spans="2:65" s="12" customFormat="1">
      <c r="B196" s="143"/>
      <c r="D196" s="144" t="s">
        <v>202</v>
      </c>
      <c r="E196" s="145" t="s">
        <v>1</v>
      </c>
      <c r="F196" s="146" t="s">
        <v>295</v>
      </c>
      <c r="H196" s="147">
        <v>24.995000000000001</v>
      </c>
      <c r="I196" s="148"/>
      <c r="L196" s="143"/>
      <c r="M196" s="149"/>
      <c r="T196" s="150"/>
      <c r="AT196" s="145" t="s">
        <v>202</v>
      </c>
      <c r="AU196" s="145" t="s">
        <v>86</v>
      </c>
      <c r="AV196" s="12" t="s">
        <v>86</v>
      </c>
      <c r="AW196" s="12" t="s">
        <v>32</v>
      </c>
      <c r="AX196" s="12" t="s">
        <v>81</v>
      </c>
      <c r="AY196" s="145" t="s">
        <v>194</v>
      </c>
    </row>
    <row r="197" spans="2:65" s="1" customFormat="1" ht="16.5" customHeight="1">
      <c r="B197" s="32"/>
      <c r="C197" s="129" t="s">
        <v>296</v>
      </c>
      <c r="D197" s="129" t="s">
        <v>196</v>
      </c>
      <c r="E197" s="130" t="s">
        <v>297</v>
      </c>
      <c r="F197" s="131" t="s">
        <v>298</v>
      </c>
      <c r="G197" s="132" t="s">
        <v>199</v>
      </c>
      <c r="H197" s="133">
        <v>24.995000000000001</v>
      </c>
      <c r="I197" s="134"/>
      <c r="J197" s="135">
        <f>ROUND(I197*H197,2)</f>
        <v>0</v>
      </c>
      <c r="K197" s="136"/>
      <c r="L197" s="32"/>
      <c r="M197" s="137" t="s">
        <v>1</v>
      </c>
      <c r="N197" s="138" t="s">
        <v>41</v>
      </c>
      <c r="P197" s="139">
        <f>O197*H197</f>
        <v>0</v>
      </c>
      <c r="Q197" s="139">
        <v>2.63E-4</v>
      </c>
      <c r="R197" s="139">
        <f>Q197*H197</f>
        <v>6.5736850000000001E-3</v>
      </c>
      <c r="S197" s="139">
        <v>0</v>
      </c>
      <c r="T197" s="140">
        <f>S197*H197</f>
        <v>0</v>
      </c>
      <c r="AR197" s="141" t="s">
        <v>200</v>
      </c>
      <c r="AT197" s="141" t="s">
        <v>196</v>
      </c>
      <c r="AU197" s="141" t="s">
        <v>86</v>
      </c>
      <c r="AY197" s="17" t="s">
        <v>194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7" t="s">
        <v>81</v>
      </c>
      <c r="BK197" s="142">
        <f>ROUND(I197*H197,2)</f>
        <v>0</v>
      </c>
      <c r="BL197" s="17" t="s">
        <v>200</v>
      </c>
      <c r="BM197" s="141" t="s">
        <v>299</v>
      </c>
    </row>
    <row r="198" spans="2:65" s="12" customFormat="1">
      <c r="B198" s="143"/>
      <c r="D198" s="144" t="s">
        <v>202</v>
      </c>
      <c r="E198" s="145" t="s">
        <v>1</v>
      </c>
      <c r="F198" s="146" t="s">
        <v>295</v>
      </c>
      <c r="H198" s="147">
        <v>24.995000000000001</v>
      </c>
      <c r="I198" s="148"/>
      <c r="L198" s="143"/>
      <c r="M198" s="149"/>
      <c r="T198" s="150"/>
      <c r="AT198" s="145" t="s">
        <v>202</v>
      </c>
      <c r="AU198" s="145" t="s">
        <v>86</v>
      </c>
      <c r="AV198" s="12" t="s">
        <v>86</v>
      </c>
      <c r="AW198" s="12" t="s">
        <v>32</v>
      </c>
      <c r="AX198" s="12" t="s">
        <v>81</v>
      </c>
      <c r="AY198" s="145" t="s">
        <v>194</v>
      </c>
    </row>
    <row r="199" spans="2:65" s="1" customFormat="1" ht="24.2" customHeight="1">
      <c r="B199" s="32"/>
      <c r="C199" s="129" t="s">
        <v>300</v>
      </c>
      <c r="D199" s="129" t="s">
        <v>196</v>
      </c>
      <c r="E199" s="130" t="s">
        <v>301</v>
      </c>
      <c r="F199" s="131" t="s">
        <v>302</v>
      </c>
      <c r="G199" s="132" t="s">
        <v>280</v>
      </c>
      <c r="H199" s="133">
        <v>102.96</v>
      </c>
      <c r="I199" s="134"/>
      <c r="J199" s="135">
        <f>ROUND(I199*H199,2)</f>
        <v>0</v>
      </c>
      <c r="K199" s="136"/>
      <c r="L199" s="32"/>
      <c r="M199" s="137" t="s">
        <v>1</v>
      </c>
      <c r="N199" s="138" t="s">
        <v>41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200</v>
      </c>
      <c r="AT199" s="141" t="s">
        <v>196</v>
      </c>
      <c r="AU199" s="141" t="s">
        <v>86</v>
      </c>
      <c r="AY199" s="17" t="s">
        <v>194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7" t="s">
        <v>81</v>
      </c>
      <c r="BK199" s="142">
        <f>ROUND(I199*H199,2)</f>
        <v>0</v>
      </c>
      <c r="BL199" s="17" t="s">
        <v>200</v>
      </c>
      <c r="BM199" s="141" t="s">
        <v>303</v>
      </c>
    </row>
    <row r="200" spans="2:65" s="12" customFormat="1">
      <c r="B200" s="143"/>
      <c r="D200" s="144" t="s">
        <v>202</v>
      </c>
      <c r="E200" s="145" t="s">
        <v>1</v>
      </c>
      <c r="F200" s="146" t="s">
        <v>304</v>
      </c>
      <c r="H200" s="147">
        <v>5.82</v>
      </c>
      <c r="I200" s="148"/>
      <c r="L200" s="143"/>
      <c r="M200" s="149"/>
      <c r="T200" s="150"/>
      <c r="AT200" s="145" t="s">
        <v>202</v>
      </c>
      <c r="AU200" s="145" t="s">
        <v>86</v>
      </c>
      <c r="AV200" s="12" t="s">
        <v>86</v>
      </c>
      <c r="AW200" s="12" t="s">
        <v>32</v>
      </c>
      <c r="AX200" s="12" t="s">
        <v>76</v>
      </c>
      <c r="AY200" s="145" t="s">
        <v>194</v>
      </c>
    </row>
    <row r="201" spans="2:65" s="12" customFormat="1">
      <c r="B201" s="143"/>
      <c r="D201" s="144" t="s">
        <v>202</v>
      </c>
      <c r="E201" s="145" t="s">
        <v>1</v>
      </c>
      <c r="F201" s="146" t="s">
        <v>284</v>
      </c>
      <c r="H201" s="147">
        <v>25.8</v>
      </c>
      <c r="I201" s="148"/>
      <c r="L201" s="143"/>
      <c r="M201" s="149"/>
      <c r="T201" s="150"/>
      <c r="AT201" s="145" t="s">
        <v>202</v>
      </c>
      <c r="AU201" s="145" t="s">
        <v>86</v>
      </c>
      <c r="AV201" s="12" t="s">
        <v>86</v>
      </c>
      <c r="AW201" s="12" t="s">
        <v>32</v>
      </c>
      <c r="AX201" s="12" t="s">
        <v>76</v>
      </c>
      <c r="AY201" s="145" t="s">
        <v>194</v>
      </c>
    </row>
    <row r="202" spans="2:65" s="12" customFormat="1">
      <c r="B202" s="143"/>
      <c r="D202" s="144" t="s">
        <v>202</v>
      </c>
      <c r="E202" s="145" t="s">
        <v>1</v>
      </c>
      <c r="F202" s="146" t="s">
        <v>285</v>
      </c>
      <c r="H202" s="147">
        <v>12.02</v>
      </c>
      <c r="I202" s="148"/>
      <c r="L202" s="143"/>
      <c r="M202" s="149"/>
      <c r="T202" s="150"/>
      <c r="AT202" s="145" t="s">
        <v>202</v>
      </c>
      <c r="AU202" s="145" t="s">
        <v>86</v>
      </c>
      <c r="AV202" s="12" t="s">
        <v>86</v>
      </c>
      <c r="AW202" s="12" t="s">
        <v>32</v>
      </c>
      <c r="AX202" s="12" t="s">
        <v>76</v>
      </c>
      <c r="AY202" s="145" t="s">
        <v>194</v>
      </c>
    </row>
    <row r="203" spans="2:65" s="12" customFormat="1">
      <c r="B203" s="143"/>
      <c r="D203" s="144" t="s">
        <v>202</v>
      </c>
      <c r="E203" s="145" t="s">
        <v>1</v>
      </c>
      <c r="F203" s="146" t="s">
        <v>286</v>
      </c>
      <c r="H203" s="147">
        <v>7.2</v>
      </c>
      <c r="I203" s="148"/>
      <c r="L203" s="143"/>
      <c r="M203" s="149"/>
      <c r="T203" s="150"/>
      <c r="AT203" s="145" t="s">
        <v>202</v>
      </c>
      <c r="AU203" s="145" t="s">
        <v>86</v>
      </c>
      <c r="AV203" s="12" t="s">
        <v>86</v>
      </c>
      <c r="AW203" s="12" t="s">
        <v>32</v>
      </c>
      <c r="AX203" s="12" t="s">
        <v>76</v>
      </c>
      <c r="AY203" s="145" t="s">
        <v>194</v>
      </c>
    </row>
    <row r="204" spans="2:65" s="12" customFormat="1">
      <c r="B204" s="143"/>
      <c r="D204" s="144" t="s">
        <v>202</v>
      </c>
      <c r="E204" s="145" t="s">
        <v>1</v>
      </c>
      <c r="F204" s="146" t="s">
        <v>305</v>
      </c>
      <c r="H204" s="147">
        <v>15.97</v>
      </c>
      <c r="I204" s="148"/>
      <c r="L204" s="143"/>
      <c r="M204" s="149"/>
      <c r="T204" s="150"/>
      <c r="AT204" s="145" t="s">
        <v>202</v>
      </c>
      <c r="AU204" s="145" t="s">
        <v>86</v>
      </c>
      <c r="AV204" s="12" t="s">
        <v>86</v>
      </c>
      <c r="AW204" s="12" t="s">
        <v>32</v>
      </c>
      <c r="AX204" s="12" t="s">
        <v>76</v>
      </c>
      <c r="AY204" s="145" t="s">
        <v>194</v>
      </c>
    </row>
    <row r="205" spans="2:65" s="12" customFormat="1">
      <c r="B205" s="143"/>
      <c r="D205" s="144" t="s">
        <v>202</v>
      </c>
      <c r="E205" s="145" t="s">
        <v>1</v>
      </c>
      <c r="F205" s="146" t="s">
        <v>288</v>
      </c>
      <c r="H205" s="147">
        <v>2.85</v>
      </c>
      <c r="I205" s="148"/>
      <c r="L205" s="143"/>
      <c r="M205" s="149"/>
      <c r="T205" s="150"/>
      <c r="AT205" s="145" t="s">
        <v>202</v>
      </c>
      <c r="AU205" s="145" t="s">
        <v>86</v>
      </c>
      <c r="AV205" s="12" t="s">
        <v>86</v>
      </c>
      <c r="AW205" s="12" t="s">
        <v>32</v>
      </c>
      <c r="AX205" s="12" t="s">
        <v>76</v>
      </c>
      <c r="AY205" s="145" t="s">
        <v>194</v>
      </c>
    </row>
    <row r="206" spans="2:65" s="12" customFormat="1">
      <c r="B206" s="143"/>
      <c r="D206" s="144" t="s">
        <v>202</v>
      </c>
      <c r="E206" s="145" t="s">
        <v>1</v>
      </c>
      <c r="F206" s="146" t="s">
        <v>289</v>
      </c>
      <c r="H206" s="147">
        <v>8.6999999999999993</v>
      </c>
      <c r="I206" s="148"/>
      <c r="L206" s="143"/>
      <c r="M206" s="149"/>
      <c r="T206" s="150"/>
      <c r="AT206" s="145" t="s">
        <v>202</v>
      </c>
      <c r="AU206" s="145" t="s">
        <v>86</v>
      </c>
      <c r="AV206" s="12" t="s">
        <v>86</v>
      </c>
      <c r="AW206" s="12" t="s">
        <v>32</v>
      </c>
      <c r="AX206" s="12" t="s">
        <v>76</v>
      </c>
      <c r="AY206" s="145" t="s">
        <v>194</v>
      </c>
    </row>
    <row r="207" spans="2:65" s="12" customFormat="1">
      <c r="B207" s="143"/>
      <c r="D207" s="144" t="s">
        <v>202</v>
      </c>
      <c r="E207" s="145" t="s">
        <v>1</v>
      </c>
      <c r="F207" s="146" t="s">
        <v>290</v>
      </c>
      <c r="H207" s="147">
        <v>24.6</v>
      </c>
      <c r="I207" s="148"/>
      <c r="L207" s="143"/>
      <c r="M207" s="149"/>
      <c r="T207" s="150"/>
      <c r="AT207" s="145" t="s">
        <v>202</v>
      </c>
      <c r="AU207" s="145" t="s">
        <v>86</v>
      </c>
      <c r="AV207" s="12" t="s">
        <v>86</v>
      </c>
      <c r="AW207" s="12" t="s">
        <v>32</v>
      </c>
      <c r="AX207" s="12" t="s">
        <v>76</v>
      </c>
      <c r="AY207" s="145" t="s">
        <v>194</v>
      </c>
    </row>
    <row r="208" spans="2:65" s="13" customFormat="1">
      <c r="B208" s="151"/>
      <c r="D208" s="144" t="s">
        <v>202</v>
      </c>
      <c r="E208" s="152" t="s">
        <v>93</v>
      </c>
      <c r="F208" s="153" t="s">
        <v>204</v>
      </c>
      <c r="H208" s="154">
        <v>102.96</v>
      </c>
      <c r="I208" s="155"/>
      <c r="L208" s="151"/>
      <c r="M208" s="156"/>
      <c r="T208" s="157"/>
      <c r="AT208" s="152" t="s">
        <v>202</v>
      </c>
      <c r="AU208" s="152" t="s">
        <v>86</v>
      </c>
      <c r="AV208" s="13" t="s">
        <v>200</v>
      </c>
      <c r="AW208" s="13" t="s">
        <v>32</v>
      </c>
      <c r="AX208" s="13" t="s">
        <v>81</v>
      </c>
      <c r="AY208" s="152" t="s">
        <v>194</v>
      </c>
    </row>
    <row r="209" spans="2:65" s="1" customFormat="1" ht="16.5" customHeight="1">
      <c r="B209" s="32"/>
      <c r="C209" s="164" t="s">
        <v>7</v>
      </c>
      <c r="D209" s="164" t="s">
        <v>255</v>
      </c>
      <c r="E209" s="165" t="s">
        <v>306</v>
      </c>
      <c r="F209" s="166" t="s">
        <v>307</v>
      </c>
      <c r="G209" s="167" t="s">
        <v>280</v>
      </c>
      <c r="H209" s="168">
        <v>113.256</v>
      </c>
      <c r="I209" s="169"/>
      <c r="J209" s="170">
        <f>ROUND(I209*H209,2)</f>
        <v>0</v>
      </c>
      <c r="K209" s="171"/>
      <c r="L209" s="172"/>
      <c r="M209" s="173" t="s">
        <v>1</v>
      </c>
      <c r="N209" s="174" t="s">
        <v>41</v>
      </c>
      <c r="P209" s="139">
        <f>O209*H209</f>
        <v>0</v>
      </c>
      <c r="Q209" s="139">
        <v>3.0000000000000001E-5</v>
      </c>
      <c r="R209" s="139">
        <f>Q209*H209</f>
        <v>3.3976800000000001E-3</v>
      </c>
      <c r="S209" s="139">
        <v>0</v>
      </c>
      <c r="T209" s="140">
        <f>S209*H209</f>
        <v>0</v>
      </c>
      <c r="AR209" s="141" t="s">
        <v>231</v>
      </c>
      <c r="AT209" s="141" t="s">
        <v>255</v>
      </c>
      <c r="AU209" s="141" t="s">
        <v>86</v>
      </c>
      <c r="AY209" s="17" t="s">
        <v>194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7" t="s">
        <v>81</v>
      </c>
      <c r="BK209" s="142">
        <f>ROUND(I209*H209,2)</f>
        <v>0</v>
      </c>
      <c r="BL209" s="17" t="s">
        <v>200</v>
      </c>
      <c r="BM209" s="141" t="s">
        <v>308</v>
      </c>
    </row>
    <row r="210" spans="2:65" s="12" customFormat="1">
      <c r="B210" s="143"/>
      <c r="D210" s="144" t="s">
        <v>202</v>
      </c>
      <c r="F210" s="146" t="s">
        <v>309</v>
      </c>
      <c r="H210" s="147">
        <v>113.256</v>
      </c>
      <c r="I210" s="148"/>
      <c r="L210" s="143"/>
      <c r="M210" s="149"/>
      <c r="T210" s="150"/>
      <c r="AT210" s="145" t="s">
        <v>202</v>
      </c>
      <c r="AU210" s="145" t="s">
        <v>86</v>
      </c>
      <c r="AV210" s="12" t="s">
        <v>86</v>
      </c>
      <c r="AW210" s="12" t="s">
        <v>4</v>
      </c>
      <c r="AX210" s="12" t="s">
        <v>81</v>
      </c>
      <c r="AY210" s="145" t="s">
        <v>194</v>
      </c>
    </row>
    <row r="211" spans="2:65" s="1" customFormat="1" ht="24.2" customHeight="1">
      <c r="B211" s="32"/>
      <c r="C211" s="129" t="s">
        <v>310</v>
      </c>
      <c r="D211" s="129" t="s">
        <v>196</v>
      </c>
      <c r="E211" s="130" t="s">
        <v>311</v>
      </c>
      <c r="F211" s="131" t="s">
        <v>312</v>
      </c>
      <c r="G211" s="132" t="s">
        <v>280</v>
      </c>
      <c r="H211" s="133">
        <v>205.92</v>
      </c>
      <c r="I211" s="134"/>
      <c r="J211" s="135">
        <f>ROUND(I211*H211,2)</f>
        <v>0</v>
      </c>
      <c r="K211" s="136"/>
      <c r="L211" s="32"/>
      <c r="M211" s="137" t="s">
        <v>1</v>
      </c>
      <c r="N211" s="138" t="s">
        <v>41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200</v>
      </c>
      <c r="AT211" s="141" t="s">
        <v>196</v>
      </c>
      <c r="AU211" s="141" t="s">
        <v>86</v>
      </c>
      <c r="AY211" s="17" t="s">
        <v>194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7" t="s">
        <v>81</v>
      </c>
      <c r="BK211" s="142">
        <f>ROUND(I211*H211,2)</f>
        <v>0</v>
      </c>
      <c r="BL211" s="17" t="s">
        <v>200</v>
      </c>
      <c r="BM211" s="141" t="s">
        <v>313</v>
      </c>
    </row>
    <row r="212" spans="2:65" s="14" customFormat="1">
      <c r="B212" s="158"/>
      <c r="D212" s="144" t="s">
        <v>202</v>
      </c>
      <c r="E212" s="159" t="s">
        <v>1</v>
      </c>
      <c r="F212" s="160" t="s">
        <v>314</v>
      </c>
      <c r="H212" s="159" t="s">
        <v>1</v>
      </c>
      <c r="I212" s="161"/>
      <c r="L212" s="158"/>
      <c r="M212" s="162"/>
      <c r="T212" s="163"/>
      <c r="AT212" s="159" t="s">
        <v>202</v>
      </c>
      <c r="AU212" s="159" t="s">
        <v>86</v>
      </c>
      <c r="AV212" s="14" t="s">
        <v>81</v>
      </c>
      <c r="AW212" s="14" t="s">
        <v>32</v>
      </c>
      <c r="AX212" s="14" t="s">
        <v>76</v>
      </c>
      <c r="AY212" s="159" t="s">
        <v>194</v>
      </c>
    </row>
    <row r="213" spans="2:65" s="12" customFormat="1">
      <c r="B213" s="143"/>
      <c r="D213" s="144" t="s">
        <v>202</v>
      </c>
      <c r="E213" s="145" t="s">
        <v>1</v>
      </c>
      <c r="F213" s="146" t="s">
        <v>315</v>
      </c>
      <c r="H213" s="147">
        <v>205.92</v>
      </c>
      <c r="I213" s="148"/>
      <c r="L213" s="143"/>
      <c r="M213" s="149"/>
      <c r="T213" s="150"/>
      <c r="AT213" s="145" t="s">
        <v>202</v>
      </c>
      <c r="AU213" s="145" t="s">
        <v>86</v>
      </c>
      <c r="AV213" s="12" t="s">
        <v>86</v>
      </c>
      <c r="AW213" s="12" t="s">
        <v>32</v>
      </c>
      <c r="AX213" s="12" t="s">
        <v>81</v>
      </c>
      <c r="AY213" s="145" t="s">
        <v>194</v>
      </c>
    </row>
    <row r="214" spans="2:65" s="1" customFormat="1" ht="24.2" customHeight="1">
      <c r="B214" s="32"/>
      <c r="C214" s="164" t="s">
        <v>316</v>
      </c>
      <c r="D214" s="164" t="s">
        <v>255</v>
      </c>
      <c r="E214" s="165" t="s">
        <v>317</v>
      </c>
      <c r="F214" s="166" t="s">
        <v>318</v>
      </c>
      <c r="G214" s="167" t="s">
        <v>280</v>
      </c>
      <c r="H214" s="168">
        <v>226.512</v>
      </c>
      <c r="I214" s="169"/>
      <c r="J214" s="170">
        <f>ROUND(I214*H214,2)</f>
        <v>0</v>
      </c>
      <c r="K214" s="171"/>
      <c r="L214" s="172"/>
      <c r="M214" s="173" t="s">
        <v>1</v>
      </c>
      <c r="N214" s="174" t="s">
        <v>41</v>
      </c>
      <c r="P214" s="139">
        <f>O214*H214</f>
        <v>0</v>
      </c>
      <c r="Q214" s="139">
        <v>4.0000000000000003E-5</v>
      </c>
      <c r="R214" s="139">
        <f>Q214*H214</f>
        <v>9.060480000000001E-3</v>
      </c>
      <c r="S214" s="139">
        <v>0</v>
      </c>
      <c r="T214" s="140">
        <f>S214*H214</f>
        <v>0</v>
      </c>
      <c r="AR214" s="141" t="s">
        <v>231</v>
      </c>
      <c r="AT214" s="141" t="s">
        <v>255</v>
      </c>
      <c r="AU214" s="141" t="s">
        <v>86</v>
      </c>
      <c r="AY214" s="17" t="s">
        <v>194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7" t="s">
        <v>81</v>
      </c>
      <c r="BK214" s="142">
        <f>ROUND(I214*H214,2)</f>
        <v>0</v>
      </c>
      <c r="BL214" s="17" t="s">
        <v>200</v>
      </c>
      <c r="BM214" s="141" t="s">
        <v>319</v>
      </c>
    </row>
    <row r="215" spans="2:65" s="12" customFormat="1">
      <c r="B215" s="143"/>
      <c r="D215" s="144" t="s">
        <v>202</v>
      </c>
      <c r="F215" s="146" t="s">
        <v>320</v>
      </c>
      <c r="H215" s="147">
        <v>226.512</v>
      </c>
      <c r="I215" s="148"/>
      <c r="L215" s="143"/>
      <c r="M215" s="149"/>
      <c r="T215" s="150"/>
      <c r="AT215" s="145" t="s">
        <v>202</v>
      </c>
      <c r="AU215" s="145" t="s">
        <v>86</v>
      </c>
      <c r="AV215" s="12" t="s">
        <v>86</v>
      </c>
      <c r="AW215" s="12" t="s">
        <v>4</v>
      </c>
      <c r="AX215" s="12" t="s">
        <v>81</v>
      </c>
      <c r="AY215" s="145" t="s">
        <v>194</v>
      </c>
    </row>
    <row r="216" spans="2:65" s="1" customFormat="1" ht="24.2" customHeight="1">
      <c r="B216" s="32"/>
      <c r="C216" s="129" t="s">
        <v>321</v>
      </c>
      <c r="D216" s="129" t="s">
        <v>196</v>
      </c>
      <c r="E216" s="130" t="s">
        <v>322</v>
      </c>
      <c r="F216" s="131" t="s">
        <v>323</v>
      </c>
      <c r="G216" s="132" t="s">
        <v>199</v>
      </c>
      <c r="H216" s="133">
        <v>24.995000000000001</v>
      </c>
      <c r="I216" s="134"/>
      <c r="J216" s="135">
        <f>ROUND(I216*H216,2)</f>
        <v>0</v>
      </c>
      <c r="K216" s="136"/>
      <c r="L216" s="32"/>
      <c r="M216" s="137" t="s">
        <v>1</v>
      </c>
      <c r="N216" s="138" t="s">
        <v>41</v>
      </c>
      <c r="P216" s="139">
        <f>O216*H216</f>
        <v>0</v>
      </c>
      <c r="Q216" s="139">
        <v>2.0000000000000001E-4</v>
      </c>
      <c r="R216" s="139">
        <f>Q216*H216</f>
        <v>4.9990000000000008E-3</v>
      </c>
      <c r="S216" s="139">
        <v>0</v>
      </c>
      <c r="T216" s="140">
        <f>S216*H216</f>
        <v>0</v>
      </c>
      <c r="AR216" s="141" t="s">
        <v>200</v>
      </c>
      <c r="AT216" s="141" t="s">
        <v>196</v>
      </c>
      <c r="AU216" s="141" t="s">
        <v>86</v>
      </c>
      <c r="AY216" s="17" t="s">
        <v>194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7" t="s">
        <v>81</v>
      </c>
      <c r="BK216" s="142">
        <f>ROUND(I216*H216,2)</f>
        <v>0</v>
      </c>
      <c r="BL216" s="17" t="s">
        <v>200</v>
      </c>
      <c r="BM216" s="141" t="s">
        <v>324</v>
      </c>
    </row>
    <row r="217" spans="2:65" s="12" customFormat="1">
      <c r="B217" s="143"/>
      <c r="D217" s="144" t="s">
        <v>202</v>
      </c>
      <c r="E217" s="145" t="s">
        <v>1</v>
      </c>
      <c r="F217" s="146" t="s">
        <v>295</v>
      </c>
      <c r="H217" s="147">
        <v>24.995000000000001</v>
      </c>
      <c r="I217" s="148"/>
      <c r="L217" s="143"/>
      <c r="M217" s="149"/>
      <c r="T217" s="150"/>
      <c r="AT217" s="145" t="s">
        <v>202</v>
      </c>
      <c r="AU217" s="145" t="s">
        <v>86</v>
      </c>
      <c r="AV217" s="12" t="s">
        <v>86</v>
      </c>
      <c r="AW217" s="12" t="s">
        <v>32</v>
      </c>
      <c r="AX217" s="12" t="s">
        <v>81</v>
      </c>
      <c r="AY217" s="145" t="s">
        <v>194</v>
      </c>
    </row>
    <row r="218" spans="2:65" s="1" customFormat="1" ht="16.5" customHeight="1">
      <c r="B218" s="32"/>
      <c r="C218" s="129" t="s">
        <v>325</v>
      </c>
      <c r="D218" s="129" t="s">
        <v>196</v>
      </c>
      <c r="E218" s="130" t="s">
        <v>326</v>
      </c>
      <c r="F218" s="131" t="s">
        <v>327</v>
      </c>
      <c r="G218" s="132" t="s">
        <v>199</v>
      </c>
      <c r="H218" s="133">
        <v>6.5380000000000003</v>
      </c>
      <c r="I218" s="134"/>
      <c r="J218" s="135">
        <f>ROUND(I218*H218,2)</f>
        <v>0</v>
      </c>
      <c r="K218" s="136"/>
      <c r="L218" s="32"/>
      <c r="M218" s="137" t="s">
        <v>1</v>
      </c>
      <c r="N218" s="138" t="s">
        <v>41</v>
      </c>
      <c r="P218" s="139">
        <f>O218*H218</f>
        <v>0</v>
      </c>
      <c r="Q218" s="139">
        <v>8.3499999999999998E-3</v>
      </c>
      <c r="R218" s="139">
        <f>Q218*H218</f>
        <v>5.4592300000000003E-2</v>
      </c>
      <c r="S218" s="139">
        <v>0</v>
      </c>
      <c r="T218" s="140">
        <f>S218*H218</f>
        <v>0</v>
      </c>
      <c r="AR218" s="141" t="s">
        <v>200</v>
      </c>
      <c r="AT218" s="141" t="s">
        <v>196</v>
      </c>
      <c r="AU218" s="141" t="s">
        <v>86</v>
      </c>
      <c r="AY218" s="17" t="s">
        <v>194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7" t="s">
        <v>81</v>
      </c>
      <c r="BK218" s="142">
        <f>ROUND(I218*H218,2)</f>
        <v>0</v>
      </c>
      <c r="BL218" s="17" t="s">
        <v>200</v>
      </c>
      <c r="BM218" s="141" t="s">
        <v>328</v>
      </c>
    </row>
    <row r="219" spans="2:65" s="12" customFormat="1">
      <c r="B219" s="143"/>
      <c r="D219" s="144" t="s">
        <v>202</v>
      </c>
      <c r="E219" s="145" t="s">
        <v>1</v>
      </c>
      <c r="F219" s="146" t="s">
        <v>118</v>
      </c>
      <c r="H219" s="147">
        <v>6.5380000000000003</v>
      </c>
      <c r="I219" s="148"/>
      <c r="L219" s="143"/>
      <c r="M219" s="149"/>
      <c r="T219" s="150"/>
      <c r="AT219" s="145" t="s">
        <v>202</v>
      </c>
      <c r="AU219" s="145" t="s">
        <v>86</v>
      </c>
      <c r="AV219" s="12" t="s">
        <v>86</v>
      </c>
      <c r="AW219" s="12" t="s">
        <v>32</v>
      </c>
      <c r="AX219" s="12" t="s">
        <v>81</v>
      </c>
      <c r="AY219" s="145" t="s">
        <v>194</v>
      </c>
    </row>
    <row r="220" spans="2:65" s="1" customFormat="1" ht="16.5" customHeight="1">
      <c r="B220" s="32"/>
      <c r="C220" s="164" t="s">
        <v>329</v>
      </c>
      <c r="D220" s="164" t="s">
        <v>255</v>
      </c>
      <c r="E220" s="165" t="s">
        <v>330</v>
      </c>
      <c r="F220" s="166" t="s">
        <v>331</v>
      </c>
      <c r="G220" s="167" t="s">
        <v>199</v>
      </c>
      <c r="H220" s="168">
        <v>3.2690000000000001</v>
      </c>
      <c r="I220" s="169"/>
      <c r="J220" s="170">
        <f>ROUND(I220*H220,2)</f>
        <v>0</v>
      </c>
      <c r="K220" s="171"/>
      <c r="L220" s="172"/>
      <c r="M220" s="173" t="s">
        <v>1</v>
      </c>
      <c r="N220" s="174" t="s">
        <v>41</v>
      </c>
      <c r="P220" s="139">
        <f>O220*H220</f>
        <v>0</v>
      </c>
      <c r="Q220" s="139">
        <v>1.73E-3</v>
      </c>
      <c r="R220" s="139">
        <f>Q220*H220</f>
        <v>5.6553699999999998E-3</v>
      </c>
      <c r="S220" s="139">
        <v>0</v>
      </c>
      <c r="T220" s="140">
        <f>S220*H220</f>
        <v>0</v>
      </c>
      <c r="AR220" s="141" t="s">
        <v>231</v>
      </c>
      <c r="AT220" s="141" t="s">
        <v>255</v>
      </c>
      <c r="AU220" s="141" t="s">
        <v>86</v>
      </c>
      <c r="AY220" s="17" t="s">
        <v>194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7" t="s">
        <v>81</v>
      </c>
      <c r="BK220" s="142">
        <f>ROUND(I220*H220,2)</f>
        <v>0</v>
      </c>
      <c r="BL220" s="17" t="s">
        <v>200</v>
      </c>
      <c r="BM220" s="141" t="s">
        <v>332</v>
      </c>
    </row>
    <row r="221" spans="2:65" s="14" customFormat="1">
      <c r="B221" s="158"/>
      <c r="D221" s="144" t="s">
        <v>202</v>
      </c>
      <c r="E221" s="159" t="s">
        <v>1</v>
      </c>
      <c r="F221" s="160" t="s">
        <v>333</v>
      </c>
      <c r="H221" s="159" t="s">
        <v>1</v>
      </c>
      <c r="I221" s="161"/>
      <c r="L221" s="158"/>
      <c r="M221" s="162"/>
      <c r="T221" s="163"/>
      <c r="AT221" s="159" t="s">
        <v>202</v>
      </c>
      <c r="AU221" s="159" t="s">
        <v>86</v>
      </c>
      <c r="AV221" s="14" t="s">
        <v>81</v>
      </c>
      <c r="AW221" s="14" t="s">
        <v>32</v>
      </c>
      <c r="AX221" s="14" t="s">
        <v>76</v>
      </c>
      <c r="AY221" s="159" t="s">
        <v>194</v>
      </c>
    </row>
    <row r="222" spans="2:65" s="12" customFormat="1">
      <c r="B222" s="143"/>
      <c r="D222" s="144" t="s">
        <v>202</v>
      </c>
      <c r="E222" s="145" t="s">
        <v>1</v>
      </c>
      <c r="F222" s="146" t="s">
        <v>334</v>
      </c>
      <c r="H222" s="147">
        <v>3.2690000000000001</v>
      </c>
      <c r="I222" s="148"/>
      <c r="L222" s="143"/>
      <c r="M222" s="149"/>
      <c r="T222" s="150"/>
      <c r="AT222" s="145" t="s">
        <v>202</v>
      </c>
      <c r="AU222" s="145" t="s">
        <v>86</v>
      </c>
      <c r="AV222" s="12" t="s">
        <v>86</v>
      </c>
      <c r="AW222" s="12" t="s">
        <v>32</v>
      </c>
      <c r="AX222" s="12" t="s">
        <v>81</v>
      </c>
      <c r="AY222" s="145" t="s">
        <v>194</v>
      </c>
    </row>
    <row r="223" spans="2:65" s="1" customFormat="1" ht="37.9" customHeight="1">
      <c r="B223" s="32"/>
      <c r="C223" s="129" t="s">
        <v>335</v>
      </c>
      <c r="D223" s="129" t="s">
        <v>196</v>
      </c>
      <c r="E223" s="130" t="s">
        <v>336</v>
      </c>
      <c r="F223" s="131" t="s">
        <v>337</v>
      </c>
      <c r="G223" s="132" t="s">
        <v>280</v>
      </c>
      <c r="H223" s="133">
        <v>83.025000000000006</v>
      </c>
      <c r="I223" s="134"/>
      <c r="J223" s="135">
        <f>ROUND(I223*H223,2)</f>
        <v>0</v>
      </c>
      <c r="K223" s="136"/>
      <c r="L223" s="32"/>
      <c r="M223" s="137" t="s">
        <v>1</v>
      </c>
      <c r="N223" s="138" t="s">
        <v>41</v>
      </c>
      <c r="P223" s="139">
        <f>O223*H223</f>
        <v>0</v>
      </c>
      <c r="Q223" s="139">
        <v>1.758E-3</v>
      </c>
      <c r="R223" s="139">
        <f>Q223*H223</f>
        <v>0.14595795</v>
      </c>
      <c r="S223" s="139">
        <v>0</v>
      </c>
      <c r="T223" s="140">
        <f>S223*H223</f>
        <v>0</v>
      </c>
      <c r="AR223" s="141" t="s">
        <v>200</v>
      </c>
      <c r="AT223" s="141" t="s">
        <v>196</v>
      </c>
      <c r="AU223" s="141" t="s">
        <v>86</v>
      </c>
      <c r="AY223" s="17" t="s">
        <v>194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7" t="s">
        <v>81</v>
      </c>
      <c r="BK223" s="142">
        <f>ROUND(I223*H223,2)</f>
        <v>0</v>
      </c>
      <c r="BL223" s="17" t="s">
        <v>200</v>
      </c>
      <c r="BM223" s="141" t="s">
        <v>338</v>
      </c>
    </row>
    <row r="224" spans="2:65" s="14" customFormat="1">
      <c r="B224" s="158"/>
      <c r="D224" s="144" t="s">
        <v>202</v>
      </c>
      <c r="E224" s="159" t="s">
        <v>1</v>
      </c>
      <c r="F224" s="160" t="s">
        <v>266</v>
      </c>
      <c r="H224" s="159" t="s">
        <v>1</v>
      </c>
      <c r="I224" s="161"/>
      <c r="L224" s="158"/>
      <c r="M224" s="162"/>
      <c r="T224" s="163"/>
      <c r="AT224" s="159" t="s">
        <v>202</v>
      </c>
      <c r="AU224" s="159" t="s">
        <v>86</v>
      </c>
      <c r="AV224" s="14" t="s">
        <v>81</v>
      </c>
      <c r="AW224" s="14" t="s">
        <v>32</v>
      </c>
      <c r="AX224" s="14" t="s">
        <v>76</v>
      </c>
      <c r="AY224" s="159" t="s">
        <v>194</v>
      </c>
    </row>
    <row r="225" spans="2:65" s="12" customFormat="1">
      <c r="B225" s="143"/>
      <c r="D225" s="144" t="s">
        <v>202</v>
      </c>
      <c r="E225" s="145" t="s">
        <v>1</v>
      </c>
      <c r="F225" s="146" t="s">
        <v>339</v>
      </c>
      <c r="H225" s="147">
        <v>5.82</v>
      </c>
      <c r="I225" s="148"/>
      <c r="L225" s="143"/>
      <c r="M225" s="149"/>
      <c r="T225" s="150"/>
      <c r="AT225" s="145" t="s">
        <v>202</v>
      </c>
      <c r="AU225" s="145" t="s">
        <v>86</v>
      </c>
      <c r="AV225" s="12" t="s">
        <v>86</v>
      </c>
      <c r="AW225" s="12" t="s">
        <v>32</v>
      </c>
      <c r="AX225" s="12" t="s">
        <v>76</v>
      </c>
      <c r="AY225" s="145" t="s">
        <v>194</v>
      </c>
    </row>
    <row r="226" spans="2:65" s="12" customFormat="1">
      <c r="B226" s="143"/>
      <c r="D226" s="144" t="s">
        <v>202</v>
      </c>
      <c r="E226" s="145" t="s">
        <v>1</v>
      </c>
      <c r="F226" s="146" t="s">
        <v>340</v>
      </c>
      <c r="H226" s="147">
        <v>11.07</v>
      </c>
      <c r="I226" s="148"/>
      <c r="L226" s="143"/>
      <c r="M226" s="149"/>
      <c r="T226" s="150"/>
      <c r="AT226" s="145" t="s">
        <v>202</v>
      </c>
      <c r="AU226" s="145" t="s">
        <v>86</v>
      </c>
      <c r="AV226" s="12" t="s">
        <v>86</v>
      </c>
      <c r="AW226" s="12" t="s">
        <v>32</v>
      </c>
      <c r="AX226" s="12" t="s">
        <v>76</v>
      </c>
      <c r="AY226" s="145" t="s">
        <v>194</v>
      </c>
    </row>
    <row r="227" spans="2:65" s="12" customFormat="1" ht="22.5">
      <c r="B227" s="143"/>
      <c r="D227" s="144" t="s">
        <v>202</v>
      </c>
      <c r="E227" s="145" t="s">
        <v>1</v>
      </c>
      <c r="F227" s="146" t="s">
        <v>341</v>
      </c>
      <c r="H227" s="147">
        <v>20.004999999999999</v>
      </c>
      <c r="I227" s="148"/>
      <c r="L227" s="143"/>
      <c r="M227" s="149"/>
      <c r="T227" s="150"/>
      <c r="AT227" s="145" t="s">
        <v>202</v>
      </c>
      <c r="AU227" s="145" t="s">
        <v>86</v>
      </c>
      <c r="AV227" s="12" t="s">
        <v>86</v>
      </c>
      <c r="AW227" s="12" t="s">
        <v>32</v>
      </c>
      <c r="AX227" s="12" t="s">
        <v>76</v>
      </c>
      <c r="AY227" s="145" t="s">
        <v>194</v>
      </c>
    </row>
    <row r="228" spans="2:65" s="12" customFormat="1">
      <c r="B228" s="143"/>
      <c r="D228" s="144" t="s">
        <v>202</v>
      </c>
      <c r="E228" s="145" t="s">
        <v>1</v>
      </c>
      <c r="F228" s="146" t="s">
        <v>342</v>
      </c>
      <c r="H228" s="147">
        <v>13.095000000000001</v>
      </c>
      <c r="I228" s="148"/>
      <c r="L228" s="143"/>
      <c r="M228" s="149"/>
      <c r="T228" s="150"/>
      <c r="AT228" s="145" t="s">
        <v>202</v>
      </c>
      <c r="AU228" s="145" t="s">
        <v>86</v>
      </c>
      <c r="AV228" s="12" t="s">
        <v>86</v>
      </c>
      <c r="AW228" s="12" t="s">
        <v>32</v>
      </c>
      <c r="AX228" s="12" t="s">
        <v>76</v>
      </c>
      <c r="AY228" s="145" t="s">
        <v>194</v>
      </c>
    </row>
    <row r="229" spans="2:65" s="15" customFormat="1">
      <c r="B229" s="175"/>
      <c r="D229" s="144" t="s">
        <v>202</v>
      </c>
      <c r="E229" s="176" t="s">
        <v>96</v>
      </c>
      <c r="F229" s="177" t="s">
        <v>343</v>
      </c>
      <c r="H229" s="178">
        <v>49.99</v>
      </c>
      <c r="I229" s="179"/>
      <c r="L229" s="175"/>
      <c r="M229" s="180"/>
      <c r="T229" s="181"/>
      <c r="AT229" s="176" t="s">
        <v>202</v>
      </c>
      <c r="AU229" s="176" t="s">
        <v>86</v>
      </c>
      <c r="AV229" s="15" t="s">
        <v>208</v>
      </c>
      <c r="AW229" s="15" t="s">
        <v>32</v>
      </c>
      <c r="AX229" s="15" t="s">
        <v>76</v>
      </c>
      <c r="AY229" s="176" t="s">
        <v>194</v>
      </c>
    </row>
    <row r="230" spans="2:65" s="14" customFormat="1">
      <c r="B230" s="158"/>
      <c r="D230" s="144" t="s">
        <v>202</v>
      </c>
      <c r="E230" s="159" t="s">
        <v>1</v>
      </c>
      <c r="F230" s="160" t="s">
        <v>108</v>
      </c>
      <c r="H230" s="159" t="s">
        <v>1</v>
      </c>
      <c r="I230" s="161"/>
      <c r="L230" s="158"/>
      <c r="M230" s="162"/>
      <c r="T230" s="163"/>
      <c r="AT230" s="159" t="s">
        <v>202</v>
      </c>
      <c r="AU230" s="159" t="s">
        <v>86</v>
      </c>
      <c r="AV230" s="14" t="s">
        <v>81</v>
      </c>
      <c r="AW230" s="14" t="s">
        <v>32</v>
      </c>
      <c r="AX230" s="14" t="s">
        <v>76</v>
      </c>
      <c r="AY230" s="159" t="s">
        <v>194</v>
      </c>
    </row>
    <row r="231" spans="2:65" s="12" customFormat="1">
      <c r="B231" s="143"/>
      <c r="D231" s="144" t="s">
        <v>202</v>
      </c>
      <c r="E231" s="145" t="s">
        <v>1</v>
      </c>
      <c r="F231" s="146" t="s">
        <v>107</v>
      </c>
      <c r="H231" s="147">
        <v>33.034999999999997</v>
      </c>
      <c r="I231" s="148"/>
      <c r="L231" s="143"/>
      <c r="M231" s="149"/>
      <c r="T231" s="150"/>
      <c r="AT231" s="145" t="s">
        <v>202</v>
      </c>
      <c r="AU231" s="145" t="s">
        <v>86</v>
      </c>
      <c r="AV231" s="12" t="s">
        <v>86</v>
      </c>
      <c r="AW231" s="12" t="s">
        <v>32</v>
      </c>
      <c r="AX231" s="12" t="s">
        <v>76</v>
      </c>
      <c r="AY231" s="145" t="s">
        <v>194</v>
      </c>
    </row>
    <row r="232" spans="2:65" s="15" customFormat="1">
      <c r="B232" s="175"/>
      <c r="D232" s="144" t="s">
        <v>202</v>
      </c>
      <c r="E232" s="176" t="s">
        <v>1</v>
      </c>
      <c r="F232" s="177" t="s">
        <v>343</v>
      </c>
      <c r="H232" s="178">
        <v>33.034999999999997</v>
      </c>
      <c r="I232" s="179"/>
      <c r="L232" s="175"/>
      <c r="M232" s="180"/>
      <c r="T232" s="181"/>
      <c r="AT232" s="176" t="s">
        <v>202</v>
      </c>
      <c r="AU232" s="176" t="s">
        <v>86</v>
      </c>
      <c r="AV232" s="15" t="s">
        <v>208</v>
      </c>
      <c r="AW232" s="15" t="s">
        <v>32</v>
      </c>
      <c r="AX232" s="15" t="s">
        <v>76</v>
      </c>
      <c r="AY232" s="176" t="s">
        <v>194</v>
      </c>
    </row>
    <row r="233" spans="2:65" s="13" customFormat="1">
      <c r="B233" s="151"/>
      <c r="D233" s="144" t="s">
        <v>202</v>
      </c>
      <c r="E233" s="152" t="s">
        <v>1</v>
      </c>
      <c r="F233" s="153" t="s">
        <v>204</v>
      </c>
      <c r="H233" s="154">
        <v>83.025000000000006</v>
      </c>
      <c r="I233" s="155"/>
      <c r="L233" s="151"/>
      <c r="M233" s="156"/>
      <c r="T233" s="157"/>
      <c r="AT233" s="152" t="s">
        <v>202</v>
      </c>
      <c r="AU233" s="152" t="s">
        <v>86</v>
      </c>
      <c r="AV233" s="13" t="s">
        <v>200</v>
      </c>
      <c r="AW233" s="13" t="s">
        <v>32</v>
      </c>
      <c r="AX233" s="13" t="s">
        <v>81</v>
      </c>
      <c r="AY233" s="152" t="s">
        <v>194</v>
      </c>
    </row>
    <row r="234" spans="2:65" s="1" customFormat="1" ht="16.5" customHeight="1">
      <c r="B234" s="32"/>
      <c r="C234" s="164" t="s">
        <v>344</v>
      </c>
      <c r="D234" s="164" t="s">
        <v>255</v>
      </c>
      <c r="E234" s="165" t="s">
        <v>345</v>
      </c>
      <c r="F234" s="166" t="s">
        <v>346</v>
      </c>
      <c r="G234" s="167" t="s">
        <v>199</v>
      </c>
      <c r="H234" s="168">
        <v>12.497999999999999</v>
      </c>
      <c r="I234" s="169"/>
      <c r="J234" s="170">
        <f>ROUND(I234*H234,2)</f>
        <v>0</v>
      </c>
      <c r="K234" s="171"/>
      <c r="L234" s="172"/>
      <c r="M234" s="173" t="s">
        <v>1</v>
      </c>
      <c r="N234" s="174" t="s">
        <v>41</v>
      </c>
      <c r="P234" s="139">
        <f>O234*H234</f>
        <v>0</v>
      </c>
      <c r="Q234" s="139">
        <v>9.2000000000000003E-4</v>
      </c>
      <c r="R234" s="139">
        <f>Q234*H234</f>
        <v>1.149816E-2</v>
      </c>
      <c r="S234" s="139">
        <v>0</v>
      </c>
      <c r="T234" s="140">
        <f>S234*H234</f>
        <v>0</v>
      </c>
      <c r="AR234" s="141" t="s">
        <v>231</v>
      </c>
      <c r="AT234" s="141" t="s">
        <v>255</v>
      </c>
      <c r="AU234" s="141" t="s">
        <v>86</v>
      </c>
      <c r="AY234" s="17" t="s">
        <v>194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7" t="s">
        <v>81</v>
      </c>
      <c r="BK234" s="142">
        <f>ROUND(I234*H234,2)</f>
        <v>0</v>
      </c>
      <c r="BL234" s="17" t="s">
        <v>200</v>
      </c>
      <c r="BM234" s="141" t="s">
        <v>347</v>
      </c>
    </row>
    <row r="235" spans="2:65" s="12" customFormat="1">
      <c r="B235" s="143"/>
      <c r="D235" s="144" t="s">
        <v>202</v>
      </c>
      <c r="E235" s="145" t="s">
        <v>1</v>
      </c>
      <c r="F235" s="146" t="s">
        <v>348</v>
      </c>
      <c r="H235" s="147">
        <v>9.9979999999999993</v>
      </c>
      <c r="I235" s="148"/>
      <c r="L235" s="143"/>
      <c r="M235" s="149"/>
      <c r="T235" s="150"/>
      <c r="AT235" s="145" t="s">
        <v>202</v>
      </c>
      <c r="AU235" s="145" t="s">
        <v>86</v>
      </c>
      <c r="AV235" s="12" t="s">
        <v>86</v>
      </c>
      <c r="AW235" s="12" t="s">
        <v>32</v>
      </c>
      <c r="AX235" s="12" t="s">
        <v>81</v>
      </c>
      <c r="AY235" s="145" t="s">
        <v>194</v>
      </c>
    </row>
    <row r="236" spans="2:65" s="12" customFormat="1">
      <c r="B236" s="143"/>
      <c r="D236" s="144" t="s">
        <v>202</v>
      </c>
      <c r="F236" s="146" t="s">
        <v>349</v>
      </c>
      <c r="H236" s="147">
        <v>12.497999999999999</v>
      </c>
      <c r="I236" s="148"/>
      <c r="L236" s="143"/>
      <c r="M236" s="149"/>
      <c r="T236" s="150"/>
      <c r="AT236" s="145" t="s">
        <v>202</v>
      </c>
      <c r="AU236" s="145" t="s">
        <v>86</v>
      </c>
      <c r="AV236" s="12" t="s">
        <v>86</v>
      </c>
      <c r="AW236" s="12" t="s">
        <v>4</v>
      </c>
      <c r="AX236" s="12" t="s">
        <v>81</v>
      </c>
      <c r="AY236" s="145" t="s">
        <v>194</v>
      </c>
    </row>
    <row r="237" spans="2:65" s="1" customFormat="1" ht="24.2" customHeight="1">
      <c r="B237" s="32"/>
      <c r="C237" s="164" t="s">
        <v>350</v>
      </c>
      <c r="D237" s="164" t="s">
        <v>255</v>
      </c>
      <c r="E237" s="165" t="s">
        <v>351</v>
      </c>
      <c r="F237" s="166" t="s">
        <v>352</v>
      </c>
      <c r="G237" s="167" t="s">
        <v>199</v>
      </c>
      <c r="H237" s="168">
        <v>8.6980000000000004</v>
      </c>
      <c r="I237" s="169"/>
      <c r="J237" s="170">
        <f>ROUND(I237*H237,2)</f>
        <v>0</v>
      </c>
      <c r="K237" s="171"/>
      <c r="L237" s="172"/>
      <c r="M237" s="173" t="s">
        <v>1</v>
      </c>
      <c r="N237" s="174" t="s">
        <v>41</v>
      </c>
      <c r="P237" s="139">
        <f>O237*H237</f>
        <v>0</v>
      </c>
      <c r="Q237" s="139">
        <v>5.9999999999999995E-4</v>
      </c>
      <c r="R237" s="139">
        <f>Q237*H237</f>
        <v>5.2188E-3</v>
      </c>
      <c r="S237" s="139">
        <v>0</v>
      </c>
      <c r="T237" s="140">
        <f>S237*H237</f>
        <v>0</v>
      </c>
      <c r="AR237" s="141" t="s">
        <v>231</v>
      </c>
      <c r="AT237" s="141" t="s">
        <v>255</v>
      </c>
      <c r="AU237" s="141" t="s">
        <v>86</v>
      </c>
      <c r="AY237" s="17" t="s">
        <v>194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7" t="s">
        <v>81</v>
      </c>
      <c r="BK237" s="142">
        <f>ROUND(I237*H237,2)</f>
        <v>0</v>
      </c>
      <c r="BL237" s="17" t="s">
        <v>200</v>
      </c>
      <c r="BM237" s="141" t="s">
        <v>353</v>
      </c>
    </row>
    <row r="238" spans="2:65" s="12" customFormat="1">
      <c r="B238" s="143"/>
      <c r="D238" s="144" t="s">
        <v>202</v>
      </c>
      <c r="E238" s="145" t="s">
        <v>1</v>
      </c>
      <c r="F238" s="146" t="s">
        <v>354</v>
      </c>
      <c r="H238" s="147">
        <v>6.6070000000000002</v>
      </c>
      <c r="I238" s="148"/>
      <c r="L238" s="143"/>
      <c r="M238" s="149"/>
      <c r="T238" s="150"/>
      <c r="AT238" s="145" t="s">
        <v>202</v>
      </c>
      <c r="AU238" s="145" t="s">
        <v>86</v>
      </c>
      <c r="AV238" s="12" t="s">
        <v>86</v>
      </c>
      <c r="AW238" s="12" t="s">
        <v>32</v>
      </c>
      <c r="AX238" s="12" t="s">
        <v>76</v>
      </c>
      <c r="AY238" s="145" t="s">
        <v>194</v>
      </c>
    </row>
    <row r="239" spans="2:65" s="12" customFormat="1">
      <c r="B239" s="143"/>
      <c r="D239" s="144" t="s">
        <v>202</v>
      </c>
      <c r="E239" s="145" t="s">
        <v>102</v>
      </c>
      <c r="F239" s="146" t="s">
        <v>355</v>
      </c>
      <c r="H239" s="147">
        <v>1.3</v>
      </c>
      <c r="I239" s="148"/>
      <c r="L239" s="143"/>
      <c r="M239" s="149"/>
      <c r="T239" s="150"/>
      <c r="AT239" s="145" t="s">
        <v>202</v>
      </c>
      <c r="AU239" s="145" t="s">
        <v>86</v>
      </c>
      <c r="AV239" s="12" t="s">
        <v>86</v>
      </c>
      <c r="AW239" s="12" t="s">
        <v>32</v>
      </c>
      <c r="AX239" s="12" t="s">
        <v>76</v>
      </c>
      <c r="AY239" s="145" t="s">
        <v>194</v>
      </c>
    </row>
    <row r="240" spans="2:65" s="13" customFormat="1">
      <c r="B240" s="151"/>
      <c r="D240" s="144" t="s">
        <v>202</v>
      </c>
      <c r="E240" s="152" t="s">
        <v>1</v>
      </c>
      <c r="F240" s="153" t="s">
        <v>204</v>
      </c>
      <c r="H240" s="154">
        <v>7.907</v>
      </c>
      <c r="I240" s="155"/>
      <c r="L240" s="151"/>
      <c r="M240" s="156"/>
      <c r="T240" s="157"/>
      <c r="AT240" s="152" t="s">
        <v>202</v>
      </c>
      <c r="AU240" s="152" t="s">
        <v>86</v>
      </c>
      <c r="AV240" s="13" t="s">
        <v>200</v>
      </c>
      <c r="AW240" s="13" t="s">
        <v>32</v>
      </c>
      <c r="AX240" s="13" t="s">
        <v>81</v>
      </c>
      <c r="AY240" s="152" t="s">
        <v>194</v>
      </c>
    </row>
    <row r="241" spans="2:65" s="12" customFormat="1">
      <c r="B241" s="143"/>
      <c r="D241" s="144" t="s">
        <v>202</v>
      </c>
      <c r="F241" s="146" t="s">
        <v>356</v>
      </c>
      <c r="H241" s="147">
        <v>8.6980000000000004</v>
      </c>
      <c r="I241" s="148"/>
      <c r="L241" s="143"/>
      <c r="M241" s="149"/>
      <c r="T241" s="150"/>
      <c r="AT241" s="145" t="s">
        <v>202</v>
      </c>
      <c r="AU241" s="145" t="s">
        <v>86</v>
      </c>
      <c r="AV241" s="12" t="s">
        <v>86</v>
      </c>
      <c r="AW241" s="12" t="s">
        <v>4</v>
      </c>
      <c r="AX241" s="12" t="s">
        <v>81</v>
      </c>
      <c r="AY241" s="145" t="s">
        <v>194</v>
      </c>
    </row>
    <row r="242" spans="2:65" s="1" customFormat="1" ht="16.5" customHeight="1">
      <c r="B242" s="32"/>
      <c r="C242" s="129" t="s">
        <v>357</v>
      </c>
      <c r="D242" s="129" t="s">
        <v>196</v>
      </c>
      <c r="E242" s="130" t="s">
        <v>358</v>
      </c>
      <c r="F242" s="131" t="s">
        <v>359</v>
      </c>
      <c r="G242" s="132" t="s">
        <v>280</v>
      </c>
      <c r="H242" s="133">
        <v>47.265000000000001</v>
      </c>
      <c r="I242" s="134"/>
      <c r="J242" s="135">
        <f>ROUND(I242*H242,2)</f>
        <v>0</v>
      </c>
      <c r="K242" s="136"/>
      <c r="L242" s="32"/>
      <c r="M242" s="137" t="s">
        <v>1</v>
      </c>
      <c r="N242" s="138" t="s">
        <v>41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200</v>
      </c>
      <c r="AT242" s="141" t="s">
        <v>196</v>
      </c>
      <c r="AU242" s="141" t="s">
        <v>86</v>
      </c>
      <c r="AY242" s="17" t="s">
        <v>194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7" t="s">
        <v>81</v>
      </c>
      <c r="BK242" s="142">
        <f>ROUND(I242*H242,2)</f>
        <v>0</v>
      </c>
      <c r="BL242" s="17" t="s">
        <v>200</v>
      </c>
      <c r="BM242" s="141" t="s">
        <v>360</v>
      </c>
    </row>
    <row r="243" spans="2:65" s="12" customFormat="1">
      <c r="B243" s="143"/>
      <c r="D243" s="144" t="s">
        <v>202</v>
      </c>
      <c r="E243" s="145" t="s">
        <v>1</v>
      </c>
      <c r="F243" s="146" t="s">
        <v>361</v>
      </c>
      <c r="H243" s="147">
        <v>47.265000000000001</v>
      </c>
      <c r="I243" s="148"/>
      <c r="L243" s="143"/>
      <c r="M243" s="149"/>
      <c r="T243" s="150"/>
      <c r="AT243" s="145" t="s">
        <v>202</v>
      </c>
      <c r="AU243" s="145" t="s">
        <v>86</v>
      </c>
      <c r="AV243" s="12" t="s">
        <v>86</v>
      </c>
      <c r="AW243" s="12" t="s">
        <v>32</v>
      </c>
      <c r="AX243" s="12" t="s">
        <v>81</v>
      </c>
      <c r="AY243" s="145" t="s">
        <v>194</v>
      </c>
    </row>
    <row r="244" spans="2:65" s="1" customFormat="1" ht="24.2" customHeight="1">
      <c r="B244" s="32"/>
      <c r="C244" s="164" t="s">
        <v>362</v>
      </c>
      <c r="D244" s="164" t="s">
        <v>255</v>
      </c>
      <c r="E244" s="165" t="s">
        <v>363</v>
      </c>
      <c r="F244" s="166" t="s">
        <v>364</v>
      </c>
      <c r="G244" s="167" t="s">
        <v>280</v>
      </c>
      <c r="H244" s="168">
        <v>15.653</v>
      </c>
      <c r="I244" s="169"/>
      <c r="J244" s="170">
        <f>ROUND(I244*H244,2)</f>
        <v>0</v>
      </c>
      <c r="K244" s="171"/>
      <c r="L244" s="172"/>
      <c r="M244" s="173" t="s">
        <v>1</v>
      </c>
      <c r="N244" s="174" t="s">
        <v>41</v>
      </c>
      <c r="P244" s="139">
        <f>O244*H244</f>
        <v>0</v>
      </c>
      <c r="Q244" s="139">
        <v>2.9999999999999997E-4</v>
      </c>
      <c r="R244" s="139">
        <f>Q244*H244</f>
        <v>4.6958999999999994E-3</v>
      </c>
      <c r="S244" s="139">
        <v>0</v>
      </c>
      <c r="T244" s="140">
        <f>S244*H244</f>
        <v>0</v>
      </c>
      <c r="AR244" s="141" t="s">
        <v>231</v>
      </c>
      <c r="AT244" s="141" t="s">
        <v>255</v>
      </c>
      <c r="AU244" s="141" t="s">
        <v>86</v>
      </c>
      <c r="AY244" s="17" t="s">
        <v>194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7" t="s">
        <v>81</v>
      </c>
      <c r="BK244" s="142">
        <f>ROUND(I244*H244,2)</f>
        <v>0</v>
      </c>
      <c r="BL244" s="17" t="s">
        <v>200</v>
      </c>
      <c r="BM244" s="141" t="s">
        <v>365</v>
      </c>
    </row>
    <row r="245" spans="2:65" s="12" customFormat="1">
      <c r="B245" s="143"/>
      <c r="D245" s="144" t="s">
        <v>202</v>
      </c>
      <c r="E245" s="145" t="s">
        <v>104</v>
      </c>
      <c r="F245" s="146" t="s">
        <v>366</v>
      </c>
      <c r="H245" s="147">
        <v>14.23</v>
      </c>
      <c r="I245" s="148"/>
      <c r="L245" s="143"/>
      <c r="M245" s="149"/>
      <c r="T245" s="150"/>
      <c r="AT245" s="145" t="s">
        <v>202</v>
      </c>
      <c r="AU245" s="145" t="s">
        <v>86</v>
      </c>
      <c r="AV245" s="12" t="s">
        <v>86</v>
      </c>
      <c r="AW245" s="12" t="s">
        <v>32</v>
      </c>
      <c r="AX245" s="12" t="s">
        <v>81</v>
      </c>
      <c r="AY245" s="145" t="s">
        <v>194</v>
      </c>
    </row>
    <row r="246" spans="2:65" s="12" customFormat="1">
      <c r="B246" s="143"/>
      <c r="D246" s="144" t="s">
        <v>202</v>
      </c>
      <c r="F246" s="146" t="s">
        <v>367</v>
      </c>
      <c r="H246" s="147">
        <v>15.653</v>
      </c>
      <c r="I246" s="148"/>
      <c r="L246" s="143"/>
      <c r="M246" s="149"/>
      <c r="T246" s="150"/>
      <c r="AT246" s="145" t="s">
        <v>202</v>
      </c>
      <c r="AU246" s="145" t="s">
        <v>86</v>
      </c>
      <c r="AV246" s="12" t="s">
        <v>86</v>
      </c>
      <c r="AW246" s="12" t="s">
        <v>4</v>
      </c>
      <c r="AX246" s="12" t="s">
        <v>81</v>
      </c>
      <c r="AY246" s="145" t="s">
        <v>194</v>
      </c>
    </row>
    <row r="247" spans="2:65" s="1" customFormat="1" ht="24.2" customHeight="1">
      <c r="B247" s="32"/>
      <c r="C247" s="164" t="s">
        <v>368</v>
      </c>
      <c r="D247" s="164" t="s">
        <v>255</v>
      </c>
      <c r="E247" s="165" t="s">
        <v>369</v>
      </c>
      <c r="F247" s="166" t="s">
        <v>370</v>
      </c>
      <c r="G247" s="167" t="s">
        <v>280</v>
      </c>
      <c r="H247" s="168">
        <v>36.338999999999999</v>
      </c>
      <c r="I247" s="169"/>
      <c r="J247" s="170">
        <f>ROUND(I247*H247,2)</f>
        <v>0</v>
      </c>
      <c r="K247" s="171"/>
      <c r="L247" s="172"/>
      <c r="M247" s="173" t="s">
        <v>1</v>
      </c>
      <c r="N247" s="174" t="s">
        <v>41</v>
      </c>
      <c r="P247" s="139">
        <f>O247*H247</f>
        <v>0</v>
      </c>
      <c r="Q247" s="139">
        <v>2.0000000000000001E-4</v>
      </c>
      <c r="R247" s="139">
        <f>Q247*H247</f>
        <v>7.2678000000000005E-3</v>
      </c>
      <c r="S247" s="139">
        <v>0</v>
      </c>
      <c r="T247" s="140">
        <f>S247*H247</f>
        <v>0</v>
      </c>
      <c r="AR247" s="141" t="s">
        <v>231</v>
      </c>
      <c r="AT247" s="141" t="s">
        <v>255</v>
      </c>
      <c r="AU247" s="141" t="s">
        <v>86</v>
      </c>
      <c r="AY247" s="17" t="s">
        <v>194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7" t="s">
        <v>81</v>
      </c>
      <c r="BK247" s="142">
        <f>ROUND(I247*H247,2)</f>
        <v>0</v>
      </c>
      <c r="BL247" s="17" t="s">
        <v>200</v>
      </c>
      <c r="BM247" s="141" t="s">
        <v>371</v>
      </c>
    </row>
    <row r="248" spans="2:65" s="12" customFormat="1">
      <c r="B248" s="143"/>
      <c r="D248" s="144" t="s">
        <v>202</v>
      </c>
      <c r="E248" s="145" t="s">
        <v>107</v>
      </c>
      <c r="F248" s="146" t="s">
        <v>130</v>
      </c>
      <c r="H248" s="147">
        <v>33.034999999999997</v>
      </c>
      <c r="I248" s="148"/>
      <c r="L248" s="143"/>
      <c r="M248" s="149"/>
      <c r="T248" s="150"/>
      <c r="AT248" s="145" t="s">
        <v>202</v>
      </c>
      <c r="AU248" s="145" t="s">
        <v>86</v>
      </c>
      <c r="AV248" s="12" t="s">
        <v>86</v>
      </c>
      <c r="AW248" s="12" t="s">
        <v>32</v>
      </c>
      <c r="AX248" s="12" t="s">
        <v>81</v>
      </c>
      <c r="AY248" s="145" t="s">
        <v>194</v>
      </c>
    </row>
    <row r="249" spans="2:65" s="12" customFormat="1">
      <c r="B249" s="143"/>
      <c r="D249" s="144" t="s">
        <v>202</v>
      </c>
      <c r="F249" s="146" t="s">
        <v>372</v>
      </c>
      <c r="H249" s="147">
        <v>36.338999999999999</v>
      </c>
      <c r="I249" s="148"/>
      <c r="L249" s="143"/>
      <c r="M249" s="149"/>
      <c r="T249" s="150"/>
      <c r="AT249" s="145" t="s">
        <v>202</v>
      </c>
      <c r="AU249" s="145" t="s">
        <v>86</v>
      </c>
      <c r="AV249" s="12" t="s">
        <v>86</v>
      </c>
      <c r="AW249" s="12" t="s">
        <v>4</v>
      </c>
      <c r="AX249" s="12" t="s">
        <v>81</v>
      </c>
      <c r="AY249" s="145" t="s">
        <v>194</v>
      </c>
    </row>
    <row r="250" spans="2:65" s="1" customFormat="1" ht="24.2" customHeight="1">
      <c r="B250" s="32"/>
      <c r="C250" s="129" t="s">
        <v>373</v>
      </c>
      <c r="D250" s="129" t="s">
        <v>196</v>
      </c>
      <c r="E250" s="130" t="s">
        <v>374</v>
      </c>
      <c r="F250" s="131" t="s">
        <v>375</v>
      </c>
      <c r="G250" s="132" t="s">
        <v>199</v>
      </c>
      <c r="H250" s="133">
        <v>1.3</v>
      </c>
      <c r="I250" s="134"/>
      <c r="J250" s="135">
        <f>ROUND(I250*H250,2)</f>
        <v>0</v>
      </c>
      <c r="K250" s="136"/>
      <c r="L250" s="32"/>
      <c r="M250" s="137" t="s">
        <v>1</v>
      </c>
      <c r="N250" s="138" t="s">
        <v>41</v>
      </c>
      <c r="P250" s="139">
        <f>O250*H250</f>
        <v>0</v>
      </c>
      <c r="Q250" s="139">
        <v>5.7000000000000002E-3</v>
      </c>
      <c r="R250" s="139">
        <f>Q250*H250</f>
        <v>7.4100000000000008E-3</v>
      </c>
      <c r="S250" s="139">
        <v>0</v>
      </c>
      <c r="T250" s="140">
        <f>S250*H250</f>
        <v>0</v>
      </c>
      <c r="AR250" s="141" t="s">
        <v>200</v>
      </c>
      <c r="AT250" s="141" t="s">
        <v>196</v>
      </c>
      <c r="AU250" s="141" t="s">
        <v>86</v>
      </c>
      <c r="AY250" s="17" t="s">
        <v>194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7" t="s">
        <v>81</v>
      </c>
      <c r="BK250" s="142">
        <f>ROUND(I250*H250,2)</f>
        <v>0</v>
      </c>
      <c r="BL250" s="17" t="s">
        <v>200</v>
      </c>
      <c r="BM250" s="141" t="s">
        <v>376</v>
      </c>
    </row>
    <row r="251" spans="2:65" s="12" customFormat="1">
      <c r="B251" s="143"/>
      <c r="D251" s="144" t="s">
        <v>202</v>
      </c>
      <c r="E251" s="145" t="s">
        <v>1</v>
      </c>
      <c r="F251" s="146" t="s">
        <v>102</v>
      </c>
      <c r="H251" s="147">
        <v>1.3</v>
      </c>
      <c r="I251" s="148"/>
      <c r="L251" s="143"/>
      <c r="M251" s="149"/>
      <c r="T251" s="150"/>
      <c r="AT251" s="145" t="s">
        <v>202</v>
      </c>
      <c r="AU251" s="145" t="s">
        <v>86</v>
      </c>
      <c r="AV251" s="12" t="s">
        <v>86</v>
      </c>
      <c r="AW251" s="12" t="s">
        <v>32</v>
      </c>
      <c r="AX251" s="12" t="s">
        <v>81</v>
      </c>
      <c r="AY251" s="145" t="s">
        <v>194</v>
      </c>
    </row>
    <row r="252" spans="2:65" s="1" customFormat="1" ht="37.9" customHeight="1">
      <c r="B252" s="32"/>
      <c r="C252" s="129" t="s">
        <v>377</v>
      </c>
      <c r="D252" s="129" t="s">
        <v>196</v>
      </c>
      <c r="E252" s="130" t="s">
        <v>378</v>
      </c>
      <c r="F252" s="131" t="s">
        <v>379</v>
      </c>
      <c r="G252" s="132" t="s">
        <v>380</v>
      </c>
      <c r="H252" s="133">
        <v>1</v>
      </c>
      <c r="I252" s="134"/>
      <c r="J252" s="135">
        <f>ROUND(I252*H252,2)</f>
        <v>0</v>
      </c>
      <c r="K252" s="136"/>
      <c r="L252" s="32"/>
      <c r="M252" s="137" t="s">
        <v>1</v>
      </c>
      <c r="N252" s="138" t="s">
        <v>41</v>
      </c>
      <c r="P252" s="139">
        <f>O252*H252</f>
        <v>0</v>
      </c>
      <c r="Q252" s="139">
        <v>5.7000000000000002E-3</v>
      </c>
      <c r="R252" s="139">
        <f>Q252*H252</f>
        <v>5.7000000000000002E-3</v>
      </c>
      <c r="S252" s="139">
        <v>0</v>
      </c>
      <c r="T252" s="140">
        <f>S252*H252</f>
        <v>0</v>
      </c>
      <c r="AR252" s="141" t="s">
        <v>200</v>
      </c>
      <c r="AT252" s="141" t="s">
        <v>196</v>
      </c>
      <c r="AU252" s="141" t="s">
        <v>86</v>
      </c>
      <c r="AY252" s="17" t="s">
        <v>194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7" t="s">
        <v>81</v>
      </c>
      <c r="BK252" s="142">
        <f>ROUND(I252*H252,2)</f>
        <v>0</v>
      </c>
      <c r="BL252" s="17" t="s">
        <v>200</v>
      </c>
      <c r="BM252" s="141" t="s">
        <v>381</v>
      </c>
    </row>
    <row r="253" spans="2:65" s="1" customFormat="1" ht="24.2" customHeight="1">
      <c r="B253" s="32"/>
      <c r="C253" s="129" t="s">
        <v>382</v>
      </c>
      <c r="D253" s="129" t="s">
        <v>196</v>
      </c>
      <c r="E253" s="130" t="s">
        <v>383</v>
      </c>
      <c r="F253" s="131" t="s">
        <v>384</v>
      </c>
      <c r="G253" s="132" t="s">
        <v>199</v>
      </c>
      <c r="H253" s="133">
        <v>24.995000000000001</v>
      </c>
      <c r="I253" s="134"/>
      <c r="J253" s="135">
        <f>ROUND(I253*H253,2)</f>
        <v>0</v>
      </c>
      <c r="K253" s="136"/>
      <c r="L253" s="32"/>
      <c r="M253" s="137" t="s">
        <v>1</v>
      </c>
      <c r="N253" s="138" t="s">
        <v>41</v>
      </c>
      <c r="P253" s="139">
        <f>O253*H253</f>
        <v>0</v>
      </c>
      <c r="Q253" s="139">
        <v>2.8500000000000001E-3</v>
      </c>
      <c r="R253" s="139">
        <f>Q253*H253</f>
        <v>7.123575E-2</v>
      </c>
      <c r="S253" s="139">
        <v>0</v>
      </c>
      <c r="T253" s="140">
        <f>S253*H253</f>
        <v>0</v>
      </c>
      <c r="AR253" s="141" t="s">
        <v>200</v>
      </c>
      <c r="AT253" s="141" t="s">
        <v>196</v>
      </c>
      <c r="AU253" s="141" t="s">
        <v>86</v>
      </c>
      <c r="AY253" s="17" t="s">
        <v>194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7" t="s">
        <v>81</v>
      </c>
      <c r="BK253" s="142">
        <f>ROUND(I253*H253,2)</f>
        <v>0</v>
      </c>
      <c r="BL253" s="17" t="s">
        <v>200</v>
      </c>
      <c r="BM253" s="141" t="s">
        <v>385</v>
      </c>
    </row>
    <row r="254" spans="2:65" s="12" customFormat="1">
      <c r="B254" s="143"/>
      <c r="D254" s="144" t="s">
        <v>202</v>
      </c>
      <c r="E254" s="145" t="s">
        <v>1</v>
      </c>
      <c r="F254" s="146" t="s">
        <v>295</v>
      </c>
      <c r="H254" s="147">
        <v>24.995000000000001</v>
      </c>
      <c r="I254" s="148"/>
      <c r="L254" s="143"/>
      <c r="M254" s="149"/>
      <c r="T254" s="150"/>
      <c r="AT254" s="145" t="s">
        <v>202</v>
      </c>
      <c r="AU254" s="145" t="s">
        <v>86</v>
      </c>
      <c r="AV254" s="12" t="s">
        <v>86</v>
      </c>
      <c r="AW254" s="12" t="s">
        <v>32</v>
      </c>
      <c r="AX254" s="12" t="s">
        <v>81</v>
      </c>
      <c r="AY254" s="145" t="s">
        <v>194</v>
      </c>
    </row>
    <row r="255" spans="2:65" s="1" customFormat="1" ht="24.2" customHeight="1">
      <c r="B255" s="32"/>
      <c r="C255" s="129" t="s">
        <v>386</v>
      </c>
      <c r="D255" s="129" t="s">
        <v>196</v>
      </c>
      <c r="E255" s="130" t="s">
        <v>387</v>
      </c>
      <c r="F255" s="131" t="s">
        <v>388</v>
      </c>
      <c r="G255" s="132" t="s">
        <v>199</v>
      </c>
      <c r="H255" s="133">
        <v>126.53</v>
      </c>
      <c r="I255" s="134"/>
      <c r="J255" s="135">
        <f>ROUND(I255*H255,2)</f>
        <v>0</v>
      </c>
      <c r="K255" s="136"/>
      <c r="L255" s="32"/>
      <c r="M255" s="137" t="s">
        <v>1</v>
      </c>
      <c r="N255" s="138" t="s">
        <v>41</v>
      </c>
      <c r="P255" s="139">
        <f>O255*H255</f>
        <v>0</v>
      </c>
      <c r="Q255" s="139">
        <v>0</v>
      </c>
      <c r="R255" s="139">
        <f>Q255*H255</f>
        <v>0</v>
      </c>
      <c r="S255" s="139">
        <v>1.0000000000000001E-5</v>
      </c>
      <c r="T255" s="140">
        <f>S255*H255</f>
        <v>1.2653E-3</v>
      </c>
      <c r="AR255" s="141" t="s">
        <v>200</v>
      </c>
      <c r="AT255" s="141" t="s">
        <v>196</v>
      </c>
      <c r="AU255" s="141" t="s">
        <v>86</v>
      </c>
      <c r="AY255" s="17" t="s">
        <v>194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7" t="s">
        <v>81</v>
      </c>
      <c r="BK255" s="142">
        <f>ROUND(I255*H255,2)</f>
        <v>0</v>
      </c>
      <c r="BL255" s="17" t="s">
        <v>200</v>
      </c>
      <c r="BM255" s="141" t="s">
        <v>389</v>
      </c>
    </row>
    <row r="256" spans="2:65" s="14" customFormat="1">
      <c r="B256" s="158"/>
      <c r="D256" s="144" t="s">
        <v>202</v>
      </c>
      <c r="E256" s="159" t="s">
        <v>1</v>
      </c>
      <c r="F256" s="160" t="s">
        <v>390</v>
      </c>
      <c r="H256" s="159" t="s">
        <v>1</v>
      </c>
      <c r="I256" s="161"/>
      <c r="L256" s="158"/>
      <c r="M256" s="162"/>
      <c r="T256" s="163"/>
      <c r="AT256" s="159" t="s">
        <v>202</v>
      </c>
      <c r="AU256" s="159" t="s">
        <v>86</v>
      </c>
      <c r="AV256" s="14" t="s">
        <v>81</v>
      </c>
      <c r="AW256" s="14" t="s">
        <v>32</v>
      </c>
      <c r="AX256" s="14" t="s">
        <v>76</v>
      </c>
      <c r="AY256" s="159" t="s">
        <v>194</v>
      </c>
    </row>
    <row r="257" spans="2:65" s="12" customFormat="1">
      <c r="B257" s="143"/>
      <c r="D257" s="144" t="s">
        <v>202</v>
      </c>
      <c r="E257" s="145" t="s">
        <v>1</v>
      </c>
      <c r="F257" s="146" t="s">
        <v>391</v>
      </c>
      <c r="H257" s="147">
        <v>1.792</v>
      </c>
      <c r="I257" s="148"/>
      <c r="L257" s="143"/>
      <c r="M257" s="149"/>
      <c r="T257" s="150"/>
      <c r="AT257" s="145" t="s">
        <v>202</v>
      </c>
      <c r="AU257" s="145" t="s">
        <v>86</v>
      </c>
      <c r="AV257" s="12" t="s">
        <v>86</v>
      </c>
      <c r="AW257" s="12" t="s">
        <v>32</v>
      </c>
      <c r="AX257" s="12" t="s">
        <v>76</v>
      </c>
      <c r="AY257" s="145" t="s">
        <v>194</v>
      </c>
    </row>
    <row r="258" spans="2:65" s="12" customFormat="1">
      <c r="B258" s="143"/>
      <c r="D258" s="144" t="s">
        <v>202</v>
      </c>
      <c r="E258" s="145" t="s">
        <v>1</v>
      </c>
      <c r="F258" s="146" t="s">
        <v>392</v>
      </c>
      <c r="H258" s="147">
        <v>18.821000000000002</v>
      </c>
      <c r="I258" s="148"/>
      <c r="L258" s="143"/>
      <c r="M258" s="149"/>
      <c r="T258" s="150"/>
      <c r="AT258" s="145" t="s">
        <v>202</v>
      </c>
      <c r="AU258" s="145" t="s">
        <v>86</v>
      </c>
      <c r="AV258" s="12" t="s">
        <v>86</v>
      </c>
      <c r="AW258" s="12" t="s">
        <v>32</v>
      </c>
      <c r="AX258" s="12" t="s">
        <v>76</v>
      </c>
      <c r="AY258" s="145" t="s">
        <v>194</v>
      </c>
    </row>
    <row r="259" spans="2:65" s="12" customFormat="1">
      <c r="B259" s="143"/>
      <c r="D259" s="144" t="s">
        <v>202</v>
      </c>
      <c r="E259" s="145" t="s">
        <v>1</v>
      </c>
      <c r="F259" s="146" t="s">
        <v>393</v>
      </c>
      <c r="H259" s="147">
        <v>3.1779999999999999</v>
      </c>
      <c r="I259" s="148"/>
      <c r="L259" s="143"/>
      <c r="M259" s="149"/>
      <c r="T259" s="150"/>
      <c r="AT259" s="145" t="s">
        <v>202</v>
      </c>
      <c r="AU259" s="145" t="s">
        <v>86</v>
      </c>
      <c r="AV259" s="12" t="s">
        <v>86</v>
      </c>
      <c r="AW259" s="12" t="s">
        <v>32</v>
      </c>
      <c r="AX259" s="12" t="s">
        <v>76</v>
      </c>
      <c r="AY259" s="145" t="s">
        <v>194</v>
      </c>
    </row>
    <row r="260" spans="2:65" s="12" customFormat="1">
      <c r="B260" s="143"/>
      <c r="D260" s="144" t="s">
        <v>202</v>
      </c>
      <c r="E260" s="145" t="s">
        <v>1</v>
      </c>
      <c r="F260" s="146" t="s">
        <v>394</v>
      </c>
      <c r="H260" s="147">
        <v>2.0299999999999998</v>
      </c>
      <c r="I260" s="148"/>
      <c r="L260" s="143"/>
      <c r="M260" s="149"/>
      <c r="T260" s="150"/>
      <c r="AT260" s="145" t="s">
        <v>202</v>
      </c>
      <c r="AU260" s="145" t="s">
        <v>86</v>
      </c>
      <c r="AV260" s="12" t="s">
        <v>86</v>
      </c>
      <c r="AW260" s="12" t="s">
        <v>32</v>
      </c>
      <c r="AX260" s="12" t="s">
        <v>76</v>
      </c>
      <c r="AY260" s="145" t="s">
        <v>194</v>
      </c>
    </row>
    <row r="261" spans="2:65" s="12" customFormat="1">
      <c r="B261" s="143"/>
      <c r="D261" s="144" t="s">
        <v>202</v>
      </c>
      <c r="E261" s="145" t="s">
        <v>1</v>
      </c>
      <c r="F261" s="146" t="s">
        <v>395</v>
      </c>
      <c r="H261" s="147">
        <v>9.26</v>
      </c>
      <c r="I261" s="148"/>
      <c r="L261" s="143"/>
      <c r="M261" s="149"/>
      <c r="T261" s="150"/>
      <c r="AT261" s="145" t="s">
        <v>202</v>
      </c>
      <c r="AU261" s="145" t="s">
        <v>86</v>
      </c>
      <c r="AV261" s="12" t="s">
        <v>86</v>
      </c>
      <c r="AW261" s="12" t="s">
        <v>32</v>
      </c>
      <c r="AX261" s="12" t="s">
        <v>76</v>
      </c>
      <c r="AY261" s="145" t="s">
        <v>194</v>
      </c>
    </row>
    <row r="262" spans="2:65" s="12" customFormat="1">
      <c r="B262" s="143"/>
      <c r="D262" s="144" t="s">
        <v>202</v>
      </c>
      <c r="E262" s="145" t="s">
        <v>1</v>
      </c>
      <c r="F262" s="146" t="s">
        <v>396</v>
      </c>
      <c r="H262" s="147">
        <v>0.50700000000000001</v>
      </c>
      <c r="I262" s="148"/>
      <c r="L262" s="143"/>
      <c r="M262" s="149"/>
      <c r="T262" s="150"/>
      <c r="AT262" s="145" t="s">
        <v>202</v>
      </c>
      <c r="AU262" s="145" t="s">
        <v>86</v>
      </c>
      <c r="AV262" s="12" t="s">
        <v>86</v>
      </c>
      <c r="AW262" s="12" t="s">
        <v>32</v>
      </c>
      <c r="AX262" s="12" t="s">
        <v>76</v>
      </c>
      <c r="AY262" s="145" t="s">
        <v>194</v>
      </c>
    </row>
    <row r="263" spans="2:65" s="12" customFormat="1">
      <c r="B263" s="143"/>
      <c r="D263" s="144" t="s">
        <v>202</v>
      </c>
      <c r="E263" s="145" t="s">
        <v>1</v>
      </c>
      <c r="F263" s="146" t="s">
        <v>397</v>
      </c>
      <c r="H263" s="147">
        <v>2.6709999999999998</v>
      </c>
      <c r="I263" s="148"/>
      <c r="L263" s="143"/>
      <c r="M263" s="149"/>
      <c r="T263" s="150"/>
      <c r="AT263" s="145" t="s">
        <v>202</v>
      </c>
      <c r="AU263" s="145" t="s">
        <v>86</v>
      </c>
      <c r="AV263" s="12" t="s">
        <v>86</v>
      </c>
      <c r="AW263" s="12" t="s">
        <v>32</v>
      </c>
      <c r="AX263" s="12" t="s">
        <v>76</v>
      </c>
      <c r="AY263" s="145" t="s">
        <v>194</v>
      </c>
    </row>
    <row r="264" spans="2:65" s="12" customFormat="1">
      <c r="B264" s="143"/>
      <c r="D264" s="144" t="s">
        <v>202</v>
      </c>
      <c r="E264" s="145" t="s">
        <v>1</v>
      </c>
      <c r="F264" s="146" t="s">
        <v>398</v>
      </c>
      <c r="H264" s="147">
        <v>25.006</v>
      </c>
      <c r="I264" s="148"/>
      <c r="L264" s="143"/>
      <c r="M264" s="149"/>
      <c r="T264" s="150"/>
      <c r="AT264" s="145" t="s">
        <v>202</v>
      </c>
      <c r="AU264" s="145" t="s">
        <v>86</v>
      </c>
      <c r="AV264" s="12" t="s">
        <v>86</v>
      </c>
      <c r="AW264" s="12" t="s">
        <v>32</v>
      </c>
      <c r="AX264" s="12" t="s">
        <v>76</v>
      </c>
      <c r="AY264" s="145" t="s">
        <v>194</v>
      </c>
    </row>
    <row r="265" spans="2:65" s="15" customFormat="1">
      <c r="B265" s="175"/>
      <c r="D265" s="144" t="s">
        <v>202</v>
      </c>
      <c r="E265" s="176" t="s">
        <v>110</v>
      </c>
      <c r="F265" s="177" t="s">
        <v>343</v>
      </c>
      <c r="H265" s="178">
        <v>63.265000000000001</v>
      </c>
      <c r="I265" s="179"/>
      <c r="L265" s="175"/>
      <c r="M265" s="180"/>
      <c r="T265" s="181"/>
      <c r="AT265" s="176" t="s">
        <v>202</v>
      </c>
      <c r="AU265" s="176" t="s">
        <v>86</v>
      </c>
      <c r="AV265" s="15" t="s">
        <v>208</v>
      </c>
      <c r="AW265" s="15" t="s">
        <v>32</v>
      </c>
      <c r="AX265" s="15" t="s">
        <v>76</v>
      </c>
      <c r="AY265" s="176" t="s">
        <v>194</v>
      </c>
    </row>
    <row r="266" spans="2:65" s="12" customFormat="1">
      <c r="B266" s="143"/>
      <c r="D266" s="144" t="s">
        <v>202</v>
      </c>
      <c r="E266" s="145" t="s">
        <v>1</v>
      </c>
      <c r="F266" s="146" t="s">
        <v>399</v>
      </c>
      <c r="H266" s="147">
        <v>126.53</v>
      </c>
      <c r="I266" s="148"/>
      <c r="L266" s="143"/>
      <c r="M266" s="149"/>
      <c r="T266" s="150"/>
      <c r="AT266" s="145" t="s">
        <v>202</v>
      </c>
      <c r="AU266" s="145" t="s">
        <v>86</v>
      </c>
      <c r="AV266" s="12" t="s">
        <v>86</v>
      </c>
      <c r="AW266" s="12" t="s">
        <v>32</v>
      </c>
      <c r="AX266" s="12" t="s">
        <v>81</v>
      </c>
      <c r="AY266" s="145" t="s">
        <v>194</v>
      </c>
    </row>
    <row r="267" spans="2:65" s="1" customFormat="1" ht="24.2" customHeight="1">
      <c r="B267" s="32"/>
      <c r="C267" s="129" t="s">
        <v>400</v>
      </c>
      <c r="D267" s="129" t="s">
        <v>196</v>
      </c>
      <c r="E267" s="130" t="s">
        <v>401</v>
      </c>
      <c r="F267" s="131" t="s">
        <v>402</v>
      </c>
      <c r="G267" s="132" t="s">
        <v>199</v>
      </c>
      <c r="H267" s="133">
        <v>24.995000000000001</v>
      </c>
      <c r="I267" s="134"/>
      <c r="J267" s="135">
        <f>ROUND(I267*H267,2)</f>
        <v>0</v>
      </c>
      <c r="K267" s="136"/>
      <c r="L267" s="32"/>
      <c r="M267" s="137" t="s">
        <v>1</v>
      </c>
      <c r="N267" s="138" t="s">
        <v>41</v>
      </c>
      <c r="P267" s="139">
        <f>O267*H267</f>
        <v>0</v>
      </c>
      <c r="Q267" s="139">
        <v>0</v>
      </c>
      <c r="R267" s="139">
        <f>Q267*H267</f>
        <v>0</v>
      </c>
      <c r="S267" s="139">
        <v>0</v>
      </c>
      <c r="T267" s="140">
        <f>S267*H267</f>
        <v>0</v>
      </c>
      <c r="AR267" s="141" t="s">
        <v>200</v>
      </c>
      <c r="AT267" s="141" t="s">
        <v>196</v>
      </c>
      <c r="AU267" s="141" t="s">
        <v>86</v>
      </c>
      <c r="AY267" s="17" t="s">
        <v>194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7" t="s">
        <v>81</v>
      </c>
      <c r="BK267" s="142">
        <f>ROUND(I267*H267,2)</f>
        <v>0</v>
      </c>
      <c r="BL267" s="17" t="s">
        <v>200</v>
      </c>
      <c r="BM267" s="141" t="s">
        <v>403</v>
      </c>
    </row>
    <row r="268" spans="2:65" s="12" customFormat="1">
      <c r="B268" s="143"/>
      <c r="D268" s="144" t="s">
        <v>202</v>
      </c>
      <c r="E268" s="145" t="s">
        <v>1</v>
      </c>
      <c r="F268" s="146" t="s">
        <v>295</v>
      </c>
      <c r="H268" s="147">
        <v>24.995000000000001</v>
      </c>
      <c r="I268" s="148"/>
      <c r="L268" s="143"/>
      <c r="M268" s="149"/>
      <c r="T268" s="150"/>
      <c r="AT268" s="145" t="s">
        <v>202</v>
      </c>
      <c r="AU268" s="145" t="s">
        <v>86</v>
      </c>
      <c r="AV268" s="12" t="s">
        <v>86</v>
      </c>
      <c r="AW268" s="12" t="s">
        <v>32</v>
      </c>
      <c r="AX268" s="12" t="s">
        <v>81</v>
      </c>
      <c r="AY268" s="145" t="s">
        <v>194</v>
      </c>
    </row>
    <row r="269" spans="2:65" s="1" customFormat="1" ht="24.2" customHeight="1">
      <c r="B269" s="32"/>
      <c r="C269" s="129" t="s">
        <v>404</v>
      </c>
      <c r="D269" s="129" t="s">
        <v>196</v>
      </c>
      <c r="E269" s="130" t="s">
        <v>405</v>
      </c>
      <c r="F269" s="131" t="s">
        <v>406</v>
      </c>
      <c r="G269" s="132" t="s">
        <v>211</v>
      </c>
      <c r="H269" s="133">
        <v>0.151</v>
      </c>
      <c r="I269" s="134"/>
      <c r="J269" s="135">
        <f>ROUND(I269*H269,2)</f>
        <v>0</v>
      </c>
      <c r="K269" s="136"/>
      <c r="L269" s="32"/>
      <c r="M269" s="137" t="s">
        <v>1</v>
      </c>
      <c r="N269" s="138" t="s">
        <v>41</v>
      </c>
      <c r="P269" s="139">
        <f>O269*H269</f>
        <v>0</v>
      </c>
      <c r="Q269" s="139">
        <v>2.3010199999999998</v>
      </c>
      <c r="R269" s="139">
        <f>Q269*H269</f>
        <v>0.34745401999999997</v>
      </c>
      <c r="S269" s="139">
        <v>0</v>
      </c>
      <c r="T269" s="140">
        <f>S269*H269</f>
        <v>0</v>
      </c>
      <c r="AR269" s="141" t="s">
        <v>200</v>
      </c>
      <c r="AT269" s="141" t="s">
        <v>196</v>
      </c>
      <c r="AU269" s="141" t="s">
        <v>86</v>
      </c>
      <c r="AY269" s="17" t="s">
        <v>194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7" t="s">
        <v>81</v>
      </c>
      <c r="BK269" s="142">
        <f>ROUND(I269*H269,2)</f>
        <v>0</v>
      </c>
      <c r="BL269" s="17" t="s">
        <v>200</v>
      </c>
      <c r="BM269" s="141" t="s">
        <v>407</v>
      </c>
    </row>
    <row r="270" spans="2:65" s="12" customFormat="1">
      <c r="B270" s="143"/>
      <c r="D270" s="144" t="s">
        <v>202</v>
      </c>
      <c r="E270" s="145" t="s">
        <v>1</v>
      </c>
      <c r="F270" s="146" t="s">
        <v>408</v>
      </c>
      <c r="H270" s="147">
        <v>0.151</v>
      </c>
      <c r="I270" s="148"/>
      <c r="L270" s="143"/>
      <c r="M270" s="149"/>
      <c r="T270" s="150"/>
      <c r="AT270" s="145" t="s">
        <v>202</v>
      </c>
      <c r="AU270" s="145" t="s">
        <v>86</v>
      </c>
      <c r="AV270" s="12" t="s">
        <v>86</v>
      </c>
      <c r="AW270" s="12" t="s">
        <v>32</v>
      </c>
      <c r="AX270" s="12" t="s">
        <v>81</v>
      </c>
      <c r="AY270" s="145" t="s">
        <v>194</v>
      </c>
    </row>
    <row r="271" spans="2:65" s="1" customFormat="1" ht="21.75" customHeight="1">
      <c r="B271" s="32"/>
      <c r="C271" s="129" t="s">
        <v>409</v>
      </c>
      <c r="D271" s="129" t="s">
        <v>196</v>
      </c>
      <c r="E271" s="130" t="s">
        <v>410</v>
      </c>
      <c r="F271" s="131" t="s">
        <v>411</v>
      </c>
      <c r="G271" s="132" t="s">
        <v>199</v>
      </c>
      <c r="H271" s="133">
        <v>1.4319999999999999</v>
      </c>
      <c r="I271" s="134"/>
      <c r="J271" s="135">
        <f>ROUND(I271*H271,2)</f>
        <v>0</v>
      </c>
      <c r="K271" s="136"/>
      <c r="L271" s="32"/>
      <c r="M271" s="137" t="s">
        <v>1</v>
      </c>
      <c r="N271" s="138" t="s">
        <v>41</v>
      </c>
      <c r="P271" s="139">
        <f>O271*H271</f>
        <v>0</v>
      </c>
      <c r="Q271" s="139">
        <v>2.0300000000000001E-3</v>
      </c>
      <c r="R271" s="139">
        <f>Q271*H271</f>
        <v>2.9069600000000001E-3</v>
      </c>
      <c r="S271" s="139">
        <v>0</v>
      </c>
      <c r="T271" s="140">
        <f>S271*H271</f>
        <v>0</v>
      </c>
      <c r="AR271" s="141" t="s">
        <v>200</v>
      </c>
      <c r="AT271" s="141" t="s">
        <v>196</v>
      </c>
      <c r="AU271" s="141" t="s">
        <v>86</v>
      </c>
      <c r="AY271" s="17" t="s">
        <v>194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7" t="s">
        <v>81</v>
      </c>
      <c r="BK271" s="142">
        <f>ROUND(I271*H271,2)</f>
        <v>0</v>
      </c>
      <c r="BL271" s="17" t="s">
        <v>200</v>
      </c>
      <c r="BM271" s="141" t="s">
        <v>412</v>
      </c>
    </row>
    <row r="272" spans="2:65" s="12" customFormat="1">
      <c r="B272" s="143"/>
      <c r="D272" s="144" t="s">
        <v>202</v>
      </c>
      <c r="E272" s="145" t="s">
        <v>1</v>
      </c>
      <c r="F272" s="146" t="s">
        <v>132</v>
      </c>
      <c r="H272" s="147">
        <v>1.4319999999999999</v>
      </c>
      <c r="I272" s="148"/>
      <c r="L272" s="143"/>
      <c r="M272" s="149"/>
      <c r="T272" s="150"/>
      <c r="AT272" s="145" t="s">
        <v>202</v>
      </c>
      <c r="AU272" s="145" t="s">
        <v>86</v>
      </c>
      <c r="AV272" s="12" t="s">
        <v>86</v>
      </c>
      <c r="AW272" s="12" t="s">
        <v>32</v>
      </c>
      <c r="AX272" s="12" t="s">
        <v>81</v>
      </c>
      <c r="AY272" s="145" t="s">
        <v>194</v>
      </c>
    </row>
    <row r="273" spans="2:65" s="1" customFormat="1" ht="24.2" customHeight="1">
      <c r="B273" s="32"/>
      <c r="C273" s="129" t="s">
        <v>413</v>
      </c>
      <c r="D273" s="129" t="s">
        <v>196</v>
      </c>
      <c r="E273" s="130" t="s">
        <v>414</v>
      </c>
      <c r="F273" s="131" t="s">
        <v>415</v>
      </c>
      <c r="G273" s="132" t="s">
        <v>280</v>
      </c>
      <c r="H273" s="133">
        <v>32</v>
      </c>
      <c r="I273" s="134"/>
      <c r="J273" s="135">
        <f>ROUND(I273*H273,2)</f>
        <v>0</v>
      </c>
      <c r="K273" s="136"/>
      <c r="L273" s="32"/>
      <c r="M273" s="137" t="s">
        <v>1</v>
      </c>
      <c r="N273" s="138" t="s">
        <v>41</v>
      </c>
      <c r="P273" s="139">
        <f>O273*H273</f>
        <v>0</v>
      </c>
      <c r="Q273" s="139">
        <v>2.0300000000000001E-3</v>
      </c>
      <c r="R273" s="139">
        <f>Q273*H273</f>
        <v>6.4960000000000004E-2</v>
      </c>
      <c r="S273" s="139">
        <v>0</v>
      </c>
      <c r="T273" s="140">
        <f>S273*H273</f>
        <v>0</v>
      </c>
      <c r="AR273" s="141" t="s">
        <v>200</v>
      </c>
      <c r="AT273" s="141" t="s">
        <v>196</v>
      </c>
      <c r="AU273" s="141" t="s">
        <v>86</v>
      </c>
      <c r="AY273" s="17" t="s">
        <v>194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7" t="s">
        <v>81</v>
      </c>
      <c r="BK273" s="142">
        <f>ROUND(I273*H273,2)</f>
        <v>0</v>
      </c>
      <c r="BL273" s="17" t="s">
        <v>200</v>
      </c>
      <c r="BM273" s="141" t="s">
        <v>416</v>
      </c>
    </row>
    <row r="274" spans="2:65" s="14" customFormat="1">
      <c r="B274" s="158"/>
      <c r="D274" s="144" t="s">
        <v>202</v>
      </c>
      <c r="E274" s="159" t="s">
        <v>1</v>
      </c>
      <c r="F274" s="160" t="s">
        <v>417</v>
      </c>
      <c r="H274" s="159" t="s">
        <v>1</v>
      </c>
      <c r="I274" s="161"/>
      <c r="L274" s="158"/>
      <c r="M274" s="162"/>
      <c r="T274" s="163"/>
      <c r="AT274" s="159" t="s">
        <v>202</v>
      </c>
      <c r="AU274" s="159" t="s">
        <v>86</v>
      </c>
      <c r="AV274" s="14" t="s">
        <v>81</v>
      </c>
      <c r="AW274" s="14" t="s">
        <v>32</v>
      </c>
      <c r="AX274" s="14" t="s">
        <v>76</v>
      </c>
      <c r="AY274" s="159" t="s">
        <v>194</v>
      </c>
    </row>
    <row r="275" spans="2:65" s="12" customFormat="1">
      <c r="B275" s="143"/>
      <c r="D275" s="144" t="s">
        <v>202</v>
      </c>
      <c r="E275" s="145" t="s">
        <v>1</v>
      </c>
      <c r="F275" s="146" t="s">
        <v>368</v>
      </c>
      <c r="H275" s="147">
        <v>32</v>
      </c>
      <c r="I275" s="148"/>
      <c r="L275" s="143"/>
      <c r="M275" s="149"/>
      <c r="T275" s="150"/>
      <c r="AT275" s="145" t="s">
        <v>202</v>
      </c>
      <c r="AU275" s="145" t="s">
        <v>86</v>
      </c>
      <c r="AV275" s="12" t="s">
        <v>86</v>
      </c>
      <c r="AW275" s="12" t="s">
        <v>32</v>
      </c>
      <c r="AX275" s="12" t="s">
        <v>81</v>
      </c>
      <c r="AY275" s="145" t="s">
        <v>194</v>
      </c>
    </row>
    <row r="276" spans="2:65" s="1" customFormat="1" ht="16.5" customHeight="1">
      <c r="B276" s="32"/>
      <c r="C276" s="129" t="s">
        <v>418</v>
      </c>
      <c r="D276" s="129" t="s">
        <v>196</v>
      </c>
      <c r="E276" s="130" t="s">
        <v>419</v>
      </c>
      <c r="F276" s="131" t="s">
        <v>420</v>
      </c>
      <c r="G276" s="132" t="s">
        <v>380</v>
      </c>
      <c r="H276" s="133">
        <v>1</v>
      </c>
      <c r="I276" s="134"/>
      <c r="J276" s="135">
        <f>ROUND(I276*H276,2)</f>
        <v>0</v>
      </c>
      <c r="K276" s="136"/>
      <c r="L276" s="32"/>
      <c r="M276" s="137" t="s">
        <v>1</v>
      </c>
      <c r="N276" s="138" t="s">
        <v>41</v>
      </c>
      <c r="P276" s="139">
        <f>O276*H276</f>
        <v>0</v>
      </c>
      <c r="Q276" s="139">
        <v>1.2E-2</v>
      </c>
      <c r="R276" s="139">
        <f>Q276*H276</f>
        <v>1.2E-2</v>
      </c>
      <c r="S276" s="139">
        <v>0</v>
      </c>
      <c r="T276" s="140">
        <f>S276*H276</f>
        <v>0</v>
      </c>
      <c r="AR276" s="141" t="s">
        <v>200</v>
      </c>
      <c r="AT276" s="141" t="s">
        <v>196</v>
      </c>
      <c r="AU276" s="141" t="s">
        <v>86</v>
      </c>
      <c r="AY276" s="17" t="s">
        <v>194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7" t="s">
        <v>81</v>
      </c>
      <c r="BK276" s="142">
        <f>ROUND(I276*H276,2)</f>
        <v>0</v>
      </c>
      <c r="BL276" s="17" t="s">
        <v>200</v>
      </c>
      <c r="BM276" s="141" t="s">
        <v>421</v>
      </c>
    </row>
    <row r="277" spans="2:65" s="11" customFormat="1" ht="22.9" customHeight="1">
      <c r="B277" s="117"/>
      <c r="D277" s="118" t="s">
        <v>75</v>
      </c>
      <c r="E277" s="127" t="s">
        <v>237</v>
      </c>
      <c r="F277" s="127" t="s">
        <v>422</v>
      </c>
      <c r="I277" s="120"/>
      <c r="J277" s="128">
        <f>BK277</f>
        <v>0</v>
      </c>
      <c r="L277" s="117"/>
      <c r="M277" s="122"/>
      <c r="P277" s="123">
        <f>SUM(P278:P354)</f>
        <v>0</v>
      </c>
      <c r="R277" s="123">
        <f>SUM(R278:R354)</f>
        <v>6.9999999999999993E-3</v>
      </c>
      <c r="T277" s="124">
        <f>SUM(T278:T354)</f>
        <v>4.3515510000000006</v>
      </c>
      <c r="AR277" s="118" t="s">
        <v>81</v>
      </c>
      <c r="AT277" s="125" t="s">
        <v>75</v>
      </c>
      <c r="AU277" s="125" t="s">
        <v>81</v>
      </c>
      <c r="AY277" s="118" t="s">
        <v>194</v>
      </c>
      <c r="BK277" s="126">
        <f>SUM(BK278:BK354)</f>
        <v>0</v>
      </c>
    </row>
    <row r="278" spans="2:65" s="1" customFormat="1" ht="33" customHeight="1">
      <c r="B278" s="32"/>
      <c r="C278" s="129" t="s">
        <v>423</v>
      </c>
      <c r="D278" s="129" t="s">
        <v>196</v>
      </c>
      <c r="E278" s="130" t="s">
        <v>424</v>
      </c>
      <c r="F278" s="131" t="s">
        <v>425</v>
      </c>
      <c r="G278" s="132" t="s">
        <v>199</v>
      </c>
      <c r="H278" s="133">
        <v>304.11799999999999</v>
      </c>
      <c r="I278" s="134"/>
      <c r="J278" s="135">
        <f>ROUND(I278*H278,2)</f>
        <v>0</v>
      </c>
      <c r="K278" s="136"/>
      <c r="L278" s="32"/>
      <c r="M278" s="137" t="s">
        <v>1</v>
      </c>
      <c r="N278" s="138" t="s">
        <v>41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200</v>
      </c>
      <c r="AT278" s="141" t="s">
        <v>196</v>
      </c>
      <c r="AU278" s="141" t="s">
        <v>86</v>
      </c>
      <c r="AY278" s="17" t="s">
        <v>194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7" t="s">
        <v>81</v>
      </c>
      <c r="BK278" s="142">
        <f>ROUND(I278*H278,2)</f>
        <v>0</v>
      </c>
      <c r="BL278" s="17" t="s">
        <v>200</v>
      </c>
      <c r="BM278" s="141" t="s">
        <v>426</v>
      </c>
    </row>
    <row r="279" spans="2:65" s="12" customFormat="1">
      <c r="B279" s="143"/>
      <c r="D279" s="144" t="s">
        <v>202</v>
      </c>
      <c r="E279" s="145" t="s">
        <v>113</v>
      </c>
      <c r="F279" s="146" t="s">
        <v>427</v>
      </c>
      <c r="H279" s="147">
        <v>304.11799999999999</v>
      </c>
      <c r="I279" s="148"/>
      <c r="L279" s="143"/>
      <c r="M279" s="149"/>
      <c r="T279" s="150"/>
      <c r="AT279" s="145" t="s">
        <v>202</v>
      </c>
      <c r="AU279" s="145" t="s">
        <v>86</v>
      </c>
      <c r="AV279" s="12" t="s">
        <v>86</v>
      </c>
      <c r="AW279" s="12" t="s">
        <v>32</v>
      </c>
      <c r="AX279" s="12" t="s">
        <v>81</v>
      </c>
      <c r="AY279" s="145" t="s">
        <v>194</v>
      </c>
    </row>
    <row r="280" spans="2:65" s="1" customFormat="1" ht="33" customHeight="1">
      <c r="B280" s="32"/>
      <c r="C280" s="129" t="s">
        <v>428</v>
      </c>
      <c r="D280" s="129" t="s">
        <v>196</v>
      </c>
      <c r="E280" s="130" t="s">
        <v>429</v>
      </c>
      <c r="F280" s="131" t="s">
        <v>430</v>
      </c>
      <c r="G280" s="132" t="s">
        <v>199</v>
      </c>
      <c r="H280" s="133">
        <v>4561.7700000000004</v>
      </c>
      <c r="I280" s="134"/>
      <c r="J280" s="135">
        <f>ROUND(I280*H280,2)</f>
        <v>0</v>
      </c>
      <c r="K280" s="136"/>
      <c r="L280" s="32"/>
      <c r="M280" s="137" t="s">
        <v>1</v>
      </c>
      <c r="N280" s="138" t="s">
        <v>41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200</v>
      </c>
      <c r="AT280" s="141" t="s">
        <v>196</v>
      </c>
      <c r="AU280" s="141" t="s">
        <v>86</v>
      </c>
      <c r="AY280" s="17" t="s">
        <v>194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7" t="s">
        <v>81</v>
      </c>
      <c r="BK280" s="142">
        <f>ROUND(I280*H280,2)</f>
        <v>0</v>
      </c>
      <c r="BL280" s="17" t="s">
        <v>200</v>
      </c>
      <c r="BM280" s="141" t="s">
        <v>431</v>
      </c>
    </row>
    <row r="281" spans="2:65" s="12" customFormat="1">
      <c r="B281" s="143"/>
      <c r="D281" s="144" t="s">
        <v>202</v>
      </c>
      <c r="E281" s="145" t="s">
        <v>1</v>
      </c>
      <c r="F281" s="146" t="s">
        <v>113</v>
      </c>
      <c r="H281" s="147">
        <v>304.11799999999999</v>
      </c>
      <c r="I281" s="148"/>
      <c r="L281" s="143"/>
      <c r="M281" s="149"/>
      <c r="T281" s="150"/>
      <c r="AT281" s="145" t="s">
        <v>202</v>
      </c>
      <c r="AU281" s="145" t="s">
        <v>86</v>
      </c>
      <c r="AV281" s="12" t="s">
        <v>86</v>
      </c>
      <c r="AW281" s="12" t="s">
        <v>32</v>
      </c>
      <c r="AX281" s="12" t="s">
        <v>81</v>
      </c>
      <c r="AY281" s="145" t="s">
        <v>194</v>
      </c>
    </row>
    <row r="282" spans="2:65" s="12" customFormat="1">
      <c r="B282" s="143"/>
      <c r="D282" s="144" t="s">
        <v>202</v>
      </c>
      <c r="F282" s="146" t="s">
        <v>432</v>
      </c>
      <c r="H282" s="147">
        <v>4561.7700000000004</v>
      </c>
      <c r="I282" s="148"/>
      <c r="L282" s="143"/>
      <c r="M282" s="149"/>
      <c r="T282" s="150"/>
      <c r="AT282" s="145" t="s">
        <v>202</v>
      </c>
      <c r="AU282" s="145" t="s">
        <v>86</v>
      </c>
      <c r="AV282" s="12" t="s">
        <v>86</v>
      </c>
      <c r="AW282" s="12" t="s">
        <v>4</v>
      </c>
      <c r="AX282" s="12" t="s">
        <v>81</v>
      </c>
      <c r="AY282" s="145" t="s">
        <v>194</v>
      </c>
    </row>
    <row r="283" spans="2:65" s="1" customFormat="1" ht="33" customHeight="1">
      <c r="B283" s="32"/>
      <c r="C283" s="129" t="s">
        <v>433</v>
      </c>
      <c r="D283" s="129" t="s">
        <v>196</v>
      </c>
      <c r="E283" s="130" t="s">
        <v>434</v>
      </c>
      <c r="F283" s="131" t="s">
        <v>435</v>
      </c>
      <c r="G283" s="132" t="s">
        <v>199</v>
      </c>
      <c r="H283" s="133">
        <v>304.11799999999999</v>
      </c>
      <c r="I283" s="134"/>
      <c r="J283" s="135">
        <f>ROUND(I283*H283,2)</f>
        <v>0</v>
      </c>
      <c r="K283" s="136"/>
      <c r="L283" s="32"/>
      <c r="M283" s="137" t="s">
        <v>1</v>
      </c>
      <c r="N283" s="138" t="s">
        <v>41</v>
      </c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AR283" s="141" t="s">
        <v>200</v>
      </c>
      <c r="AT283" s="141" t="s">
        <v>196</v>
      </c>
      <c r="AU283" s="141" t="s">
        <v>86</v>
      </c>
      <c r="AY283" s="17" t="s">
        <v>194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7" t="s">
        <v>81</v>
      </c>
      <c r="BK283" s="142">
        <f>ROUND(I283*H283,2)</f>
        <v>0</v>
      </c>
      <c r="BL283" s="17" t="s">
        <v>200</v>
      </c>
      <c r="BM283" s="141" t="s">
        <v>436</v>
      </c>
    </row>
    <row r="284" spans="2:65" s="12" customFormat="1">
      <c r="B284" s="143"/>
      <c r="D284" s="144" t="s">
        <v>202</v>
      </c>
      <c r="E284" s="145" t="s">
        <v>1</v>
      </c>
      <c r="F284" s="146" t="s">
        <v>113</v>
      </c>
      <c r="H284" s="147">
        <v>304.11799999999999</v>
      </c>
      <c r="I284" s="148"/>
      <c r="L284" s="143"/>
      <c r="M284" s="149"/>
      <c r="T284" s="150"/>
      <c r="AT284" s="145" t="s">
        <v>202</v>
      </c>
      <c r="AU284" s="145" t="s">
        <v>86</v>
      </c>
      <c r="AV284" s="12" t="s">
        <v>86</v>
      </c>
      <c r="AW284" s="12" t="s">
        <v>32</v>
      </c>
      <c r="AX284" s="12" t="s">
        <v>81</v>
      </c>
      <c r="AY284" s="145" t="s">
        <v>194</v>
      </c>
    </row>
    <row r="285" spans="2:65" s="1" customFormat="1" ht="16.5" customHeight="1">
      <c r="B285" s="32"/>
      <c r="C285" s="129" t="s">
        <v>437</v>
      </c>
      <c r="D285" s="129" t="s">
        <v>196</v>
      </c>
      <c r="E285" s="130" t="s">
        <v>438</v>
      </c>
      <c r="F285" s="131" t="s">
        <v>439</v>
      </c>
      <c r="G285" s="132" t="s">
        <v>199</v>
      </c>
      <c r="H285" s="133">
        <v>304.11799999999999</v>
      </c>
      <c r="I285" s="134"/>
      <c r="J285" s="135">
        <f>ROUND(I285*H285,2)</f>
        <v>0</v>
      </c>
      <c r="K285" s="136"/>
      <c r="L285" s="32"/>
      <c r="M285" s="137" t="s">
        <v>1</v>
      </c>
      <c r="N285" s="138" t="s">
        <v>41</v>
      </c>
      <c r="P285" s="139">
        <f>O285*H285</f>
        <v>0</v>
      </c>
      <c r="Q285" s="139">
        <v>0</v>
      </c>
      <c r="R285" s="139">
        <f>Q285*H285</f>
        <v>0</v>
      </c>
      <c r="S285" s="139">
        <v>0</v>
      </c>
      <c r="T285" s="140">
        <f>S285*H285</f>
        <v>0</v>
      </c>
      <c r="AR285" s="141" t="s">
        <v>200</v>
      </c>
      <c r="AT285" s="141" t="s">
        <v>196</v>
      </c>
      <c r="AU285" s="141" t="s">
        <v>86</v>
      </c>
      <c r="AY285" s="17" t="s">
        <v>194</v>
      </c>
      <c r="BE285" s="142">
        <f>IF(N285="základní",J285,0)</f>
        <v>0</v>
      </c>
      <c r="BF285" s="142">
        <f>IF(N285="snížená",J285,0)</f>
        <v>0</v>
      </c>
      <c r="BG285" s="142">
        <f>IF(N285="zákl. přenesená",J285,0)</f>
        <v>0</v>
      </c>
      <c r="BH285" s="142">
        <f>IF(N285="sníž. přenesená",J285,0)</f>
        <v>0</v>
      </c>
      <c r="BI285" s="142">
        <f>IF(N285="nulová",J285,0)</f>
        <v>0</v>
      </c>
      <c r="BJ285" s="17" t="s">
        <v>81</v>
      </c>
      <c r="BK285" s="142">
        <f>ROUND(I285*H285,2)</f>
        <v>0</v>
      </c>
      <c r="BL285" s="17" t="s">
        <v>200</v>
      </c>
      <c r="BM285" s="141" t="s">
        <v>440</v>
      </c>
    </row>
    <row r="286" spans="2:65" s="12" customFormat="1">
      <c r="B286" s="143"/>
      <c r="D286" s="144" t="s">
        <v>202</v>
      </c>
      <c r="E286" s="145" t="s">
        <v>1</v>
      </c>
      <c r="F286" s="146" t="s">
        <v>113</v>
      </c>
      <c r="H286" s="147">
        <v>304.11799999999999</v>
      </c>
      <c r="I286" s="148"/>
      <c r="L286" s="143"/>
      <c r="M286" s="149"/>
      <c r="T286" s="150"/>
      <c r="AT286" s="145" t="s">
        <v>202</v>
      </c>
      <c r="AU286" s="145" t="s">
        <v>86</v>
      </c>
      <c r="AV286" s="12" t="s">
        <v>86</v>
      </c>
      <c r="AW286" s="12" t="s">
        <v>32</v>
      </c>
      <c r="AX286" s="12" t="s">
        <v>81</v>
      </c>
      <c r="AY286" s="145" t="s">
        <v>194</v>
      </c>
    </row>
    <row r="287" spans="2:65" s="1" customFormat="1" ht="21.75" customHeight="1">
      <c r="B287" s="32"/>
      <c r="C287" s="129" t="s">
        <v>441</v>
      </c>
      <c r="D287" s="129" t="s">
        <v>196</v>
      </c>
      <c r="E287" s="130" t="s">
        <v>442</v>
      </c>
      <c r="F287" s="131" t="s">
        <v>443</v>
      </c>
      <c r="G287" s="132" t="s">
        <v>199</v>
      </c>
      <c r="H287" s="133">
        <v>4561.7700000000004</v>
      </c>
      <c r="I287" s="134"/>
      <c r="J287" s="135">
        <f>ROUND(I287*H287,2)</f>
        <v>0</v>
      </c>
      <c r="K287" s="136"/>
      <c r="L287" s="32"/>
      <c r="M287" s="137" t="s">
        <v>1</v>
      </c>
      <c r="N287" s="138" t="s">
        <v>41</v>
      </c>
      <c r="P287" s="139">
        <f>O287*H287</f>
        <v>0</v>
      </c>
      <c r="Q287" s="139">
        <v>0</v>
      </c>
      <c r="R287" s="139">
        <f>Q287*H287</f>
        <v>0</v>
      </c>
      <c r="S287" s="139">
        <v>0</v>
      </c>
      <c r="T287" s="140">
        <f>S287*H287</f>
        <v>0</v>
      </c>
      <c r="AR287" s="141" t="s">
        <v>200</v>
      </c>
      <c r="AT287" s="141" t="s">
        <v>196</v>
      </c>
      <c r="AU287" s="141" t="s">
        <v>86</v>
      </c>
      <c r="AY287" s="17" t="s">
        <v>194</v>
      </c>
      <c r="BE287" s="142">
        <f>IF(N287="základní",J287,0)</f>
        <v>0</v>
      </c>
      <c r="BF287" s="142">
        <f>IF(N287="snížená",J287,0)</f>
        <v>0</v>
      </c>
      <c r="BG287" s="142">
        <f>IF(N287="zákl. přenesená",J287,0)</f>
        <v>0</v>
      </c>
      <c r="BH287" s="142">
        <f>IF(N287="sníž. přenesená",J287,0)</f>
        <v>0</v>
      </c>
      <c r="BI287" s="142">
        <f>IF(N287="nulová",J287,0)</f>
        <v>0</v>
      </c>
      <c r="BJ287" s="17" t="s">
        <v>81</v>
      </c>
      <c r="BK287" s="142">
        <f>ROUND(I287*H287,2)</f>
        <v>0</v>
      </c>
      <c r="BL287" s="17" t="s">
        <v>200</v>
      </c>
      <c r="BM287" s="141" t="s">
        <v>444</v>
      </c>
    </row>
    <row r="288" spans="2:65" s="12" customFormat="1">
      <c r="B288" s="143"/>
      <c r="D288" s="144" t="s">
        <v>202</v>
      </c>
      <c r="E288" s="145" t="s">
        <v>1</v>
      </c>
      <c r="F288" s="146" t="s">
        <v>113</v>
      </c>
      <c r="H288" s="147">
        <v>304.11799999999999</v>
      </c>
      <c r="I288" s="148"/>
      <c r="L288" s="143"/>
      <c r="M288" s="149"/>
      <c r="T288" s="150"/>
      <c r="AT288" s="145" t="s">
        <v>202</v>
      </c>
      <c r="AU288" s="145" t="s">
        <v>86</v>
      </c>
      <c r="AV288" s="12" t="s">
        <v>86</v>
      </c>
      <c r="AW288" s="12" t="s">
        <v>32</v>
      </c>
      <c r="AX288" s="12" t="s">
        <v>81</v>
      </c>
      <c r="AY288" s="145" t="s">
        <v>194</v>
      </c>
    </row>
    <row r="289" spans="2:65" s="12" customFormat="1">
      <c r="B289" s="143"/>
      <c r="D289" s="144" t="s">
        <v>202</v>
      </c>
      <c r="F289" s="146" t="s">
        <v>432</v>
      </c>
      <c r="H289" s="147">
        <v>4561.7700000000004</v>
      </c>
      <c r="I289" s="148"/>
      <c r="L289" s="143"/>
      <c r="M289" s="149"/>
      <c r="T289" s="150"/>
      <c r="AT289" s="145" t="s">
        <v>202</v>
      </c>
      <c r="AU289" s="145" t="s">
        <v>86</v>
      </c>
      <c r="AV289" s="12" t="s">
        <v>86</v>
      </c>
      <c r="AW289" s="12" t="s">
        <v>4</v>
      </c>
      <c r="AX289" s="12" t="s">
        <v>81</v>
      </c>
      <c r="AY289" s="145" t="s">
        <v>194</v>
      </c>
    </row>
    <row r="290" spans="2:65" s="1" customFormat="1" ht="21.75" customHeight="1">
      <c r="B290" s="32"/>
      <c r="C290" s="129" t="s">
        <v>445</v>
      </c>
      <c r="D290" s="129" t="s">
        <v>196</v>
      </c>
      <c r="E290" s="130" t="s">
        <v>446</v>
      </c>
      <c r="F290" s="131" t="s">
        <v>447</v>
      </c>
      <c r="G290" s="132" t="s">
        <v>199</v>
      </c>
      <c r="H290" s="133">
        <v>304.11799999999999</v>
      </c>
      <c r="I290" s="134"/>
      <c r="J290" s="135">
        <f>ROUND(I290*H290,2)</f>
        <v>0</v>
      </c>
      <c r="K290" s="136"/>
      <c r="L290" s="32"/>
      <c r="M290" s="137" t="s">
        <v>1</v>
      </c>
      <c r="N290" s="138" t="s">
        <v>41</v>
      </c>
      <c r="P290" s="139">
        <f>O290*H290</f>
        <v>0</v>
      </c>
      <c r="Q290" s="139">
        <v>0</v>
      </c>
      <c r="R290" s="139">
        <f>Q290*H290</f>
        <v>0</v>
      </c>
      <c r="S290" s="139">
        <v>0</v>
      </c>
      <c r="T290" s="140">
        <f>S290*H290</f>
        <v>0</v>
      </c>
      <c r="AR290" s="141" t="s">
        <v>200</v>
      </c>
      <c r="AT290" s="141" t="s">
        <v>196</v>
      </c>
      <c r="AU290" s="141" t="s">
        <v>86</v>
      </c>
      <c r="AY290" s="17" t="s">
        <v>194</v>
      </c>
      <c r="BE290" s="142">
        <f>IF(N290="základní",J290,0)</f>
        <v>0</v>
      </c>
      <c r="BF290" s="142">
        <f>IF(N290="snížená",J290,0)</f>
        <v>0</v>
      </c>
      <c r="BG290" s="142">
        <f>IF(N290="zákl. přenesená",J290,0)</f>
        <v>0</v>
      </c>
      <c r="BH290" s="142">
        <f>IF(N290="sníž. přenesená",J290,0)</f>
        <v>0</v>
      </c>
      <c r="BI290" s="142">
        <f>IF(N290="nulová",J290,0)</f>
        <v>0</v>
      </c>
      <c r="BJ290" s="17" t="s">
        <v>81</v>
      </c>
      <c r="BK290" s="142">
        <f>ROUND(I290*H290,2)</f>
        <v>0</v>
      </c>
      <c r="BL290" s="17" t="s">
        <v>200</v>
      </c>
      <c r="BM290" s="141" t="s">
        <v>448</v>
      </c>
    </row>
    <row r="291" spans="2:65" s="12" customFormat="1">
      <c r="B291" s="143"/>
      <c r="D291" s="144" t="s">
        <v>202</v>
      </c>
      <c r="E291" s="145" t="s">
        <v>1</v>
      </c>
      <c r="F291" s="146" t="s">
        <v>113</v>
      </c>
      <c r="H291" s="147">
        <v>304.11799999999999</v>
      </c>
      <c r="I291" s="148"/>
      <c r="L291" s="143"/>
      <c r="M291" s="149"/>
      <c r="T291" s="150"/>
      <c r="AT291" s="145" t="s">
        <v>202</v>
      </c>
      <c r="AU291" s="145" t="s">
        <v>86</v>
      </c>
      <c r="AV291" s="12" t="s">
        <v>86</v>
      </c>
      <c r="AW291" s="12" t="s">
        <v>32</v>
      </c>
      <c r="AX291" s="12" t="s">
        <v>81</v>
      </c>
      <c r="AY291" s="145" t="s">
        <v>194</v>
      </c>
    </row>
    <row r="292" spans="2:65" s="1" customFormat="1" ht="24.2" customHeight="1">
      <c r="B292" s="32"/>
      <c r="C292" s="129" t="s">
        <v>449</v>
      </c>
      <c r="D292" s="129" t="s">
        <v>196</v>
      </c>
      <c r="E292" s="130" t="s">
        <v>450</v>
      </c>
      <c r="F292" s="131" t="s">
        <v>451</v>
      </c>
      <c r="G292" s="132" t="s">
        <v>452</v>
      </c>
      <c r="H292" s="133">
        <v>2</v>
      </c>
      <c r="I292" s="134"/>
      <c r="J292" s="135">
        <f>ROUND(I292*H292,2)</f>
        <v>0</v>
      </c>
      <c r="K292" s="136"/>
      <c r="L292" s="32"/>
      <c r="M292" s="137" t="s">
        <v>1</v>
      </c>
      <c r="N292" s="138" t="s">
        <v>41</v>
      </c>
      <c r="P292" s="139">
        <f>O292*H292</f>
        <v>0</v>
      </c>
      <c r="Q292" s="139">
        <v>0</v>
      </c>
      <c r="R292" s="139">
        <f>Q292*H292</f>
        <v>0</v>
      </c>
      <c r="S292" s="139">
        <v>0</v>
      </c>
      <c r="T292" s="140">
        <f>S292*H292</f>
        <v>0</v>
      </c>
      <c r="AR292" s="141" t="s">
        <v>200</v>
      </c>
      <c r="AT292" s="141" t="s">
        <v>196</v>
      </c>
      <c r="AU292" s="141" t="s">
        <v>86</v>
      </c>
      <c r="AY292" s="17" t="s">
        <v>194</v>
      </c>
      <c r="BE292" s="142">
        <f>IF(N292="základní",J292,0)</f>
        <v>0</v>
      </c>
      <c r="BF292" s="142">
        <f>IF(N292="snížená",J292,0)</f>
        <v>0</v>
      </c>
      <c r="BG292" s="142">
        <f>IF(N292="zákl. přenesená",J292,0)</f>
        <v>0</v>
      </c>
      <c r="BH292" s="142">
        <f>IF(N292="sníž. přenesená",J292,0)</f>
        <v>0</v>
      </c>
      <c r="BI292" s="142">
        <f>IF(N292="nulová",J292,0)</f>
        <v>0</v>
      </c>
      <c r="BJ292" s="17" t="s">
        <v>81</v>
      </c>
      <c r="BK292" s="142">
        <f>ROUND(I292*H292,2)</f>
        <v>0</v>
      </c>
      <c r="BL292" s="17" t="s">
        <v>200</v>
      </c>
      <c r="BM292" s="141" t="s">
        <v>453</v>
      </c>
    </row>
    <row r="293" spans="2:65" s="1" customFormat="1" ht="24.2" customHeight="1">
      <c r="B293" s="32"/>
      <c r="C293" s="129" t="s">
        <v>454</v>
      </c>
      <c r="D293" s="129" t="s">
        <v>196</v>
      </c>
      <c r="E293" s="130" t="s">
        <v>455</v>
      </c>
      <c r="F293" s="131" t="s">
        <v>456</v>
      </c>
      <c r="G293" s="132" t="s">
        <v>452</v>
      </c>
      <c r="H293" s="133">
        <v>2</v>
      </c>
      <c r="I293" s="134"/>
      <c r="J293" s="135">
        <f>ROUND(I293*H293,2)</f>
        <v>0</v>
      </c>
      <c r="K293" s="136"/>
      <c r="L293" s="32"/>
      <c r="M293" s="137" t="s">
        <v>1</v>
      </c>
      <c r="N293" s="138" t="s">
        <v>41</v>
      </c>
      <c r="P293" s="139">
        <f>O293*H293</f>
        <v>0</v>
      </c>
      <c r="Q293" s="139">
        <v>0</v>
      </c>
      <c r="R293" s="139">
        <f>Q293*H293</f>
        <v>0</v>
      </c>
      <c r="S293" s="139">
        <v>0</v>
      </c>
      <c r="T293" s="140">
        <f>S293*H293</f>
        <v>0</v>
      </c>
      <c r="AR293" s="141" t="s">
        <v>200</v>
      </c>
      <c r="AT293" s="141" t="s">
        <v>196</v>
      </c>
      <c r="AU293" s="141" t="s">
        <v>86</v>
      </c>
      <c r="AY293" s="17" t="s">
        <v>194</v>
      </c>
      <c r="BE293" s="142">
        <f>IF(N293="základní",J293,0)</f>
        <v>0</v>
      </c>
      <c r="BF293" s="142">
        <f>IF(N293="snížená",J293,0)</f>
        <v>0</v>
      </c>
      <c r="BG293" s="142">
        <f>IF(N293="zákl. přenesená",J293,0)</f>
        <v>0</v>
      </c>
      <c r="BH293" s="142">
        <f>IF(N293="sníž. přenesená",J293,0)</f>
        <v>0</v>
      </c>
      <c r="BI293" s="142">
        <f>IF(N293="nulová",J293,0)</f>
        <v>0</v>
      </c>
      <c r="BJ293" s="17" t="s">
        <v>81</v>
      </c>
      <c r="BK293" s="142">
        <f>ROUND(I293*H293,2)</f>
        <v>0</v>
      </c>
      <c r="BL293" s="17" t="s">
        <v>200</v>
      </c>
      <c r="BM293" s="141" t="s">
        <v>457</v>
      </c>
    </row>
    <row r="294" spans="2:65" s="1" customFormat="1" ht="24.2" customHeight="1">
      <c r="B294" s="32"/>
      <c r="C294" s="129" t="s">
        <v>458</v>
      </c>
      <c r="D294" s="129" t="s">
        <v>196</v>
      </c>
      <c r="E294" s="130" t="s">
        <v>459</v>
      </c>
      <c r="F294" s="131" t="s">
        <v>460</v>
      </c>
      <c r="G294" s="132" t="s">
        <v>452</v>
      </c>
      <c r="H294" s="133">
        <v>20</v>
      </c>
      <c r="I294" s="134"/>
      <c r="J294" s="135">
        <f>ROUND(I294*H294,2)</f>
        <v>0</v>
      </c>
      <c r="K294" s="136"/>
      <c r="L294" s="32"/>
      <c r="M294" s="137" t="s">
        <v>1</v>
      </c>
      <c r="N294" s="138" t="s">
        <v>41</v>
      </c>
      <c r="P294" s="139">
        <f>O294*H294</f>
        <v>0</v>
      </c>
      <c r="Q294" s="139">
        <v>0</v>
      </c>
      <c r="R294" s="139">
        <f>Q294*H294</f>
        <v>0</v>
      </c>
      <c r="S294" s="139">
        <v>0</v>
      </c>
      <c r="T294" s="140">
        <f>S294*H294</f>
        <v>0</v>
      </c>
      <c r="AR294" s="141" t="s">
        <v>200</v>
      </c>
      <c r="AT294" s="141" t="s">
        <v>196</v>
      </c>
      <c r="AU294" s="141" t="s">
        <v>86</v>
      </c>
      <c r="AY294" s="17" t="s">
        <v>194</v>
      </c>
      <c r="BE294" s="142">
        <f>IF(N294="základní",J294,0)</f>
        <v>0</v>
      </c>
      <c r="BF294" s="142">
        <f>IF(N294="snížená",J294,0)</f>
        <v>0</v>
      </c>
      <c r="BG294" s="142">
        <f>IF(N294="zákl. přenesená",J294,0)</f>
        <v>0</v>
      </c>
      <c r="BH294" s="142">
        <f>IF(N294="sníž. přenesená",J294,0)</f>
        <v>0</v>
      </c>
      <c r="BI294" s="142">
        <f>IF(N294="nulová",J294,0)</f>
        <v>0</v>
      </c>
      <c r="BJ294" s="17" t="s">
        <v>81</v>
      </c>
      <c r="BK294" s="142">
        <f>ROUND(I294*H294,2)</f>
        <v>0</v>
      </c>
      <c r="BL294" s="17" t="s">
        <v>200</v>
      </c>
      <c r="BM294" s="141" t="s">
        <v>461</v>
      </c>
    </row>
    <row r="295" spans="2:65" s="12" customFormat="1">
      <c r="B295" s="143"/>
      <c r="D295" s="144" t="s">
        <v>202</v>
      </c>
      <c r="E295" s="145" t="s">
        <v>1</v>
      </c>
      <c r="F295" s="146" t="s">
        <v>86</v>
      </c>
      <c r="H295" s="147">
        <v>2</v>
      </c>
      <c r="I295" s="148"/>
      <c r="L295" s="143"/>
      <c r="M295" s="149"/>
      <c r="T295" s="150"/>
      <c r="AT295" s="145" t="s">
        <v>202</v>
      </c>
      <c r="AU295" s="145" t="s">
        <v>86</v>
      </c>
      <c r="AV295" s="12" t="s">
        <v>86</v>
      </c>
      <c r="AW295" s="12" t="s">
        <v>32</v>
      </c>
      <c r="AX295" s="12" t="s">
        <v>76</v>
      </c>
      <c r="AY295" s="145" t="s">
        <v>194</v>
      </c>
    </row>
    <row r="296" spans="2:65" s="12" customFormat="1">
      <c r="B296" s="143"/>
      <c r="D296" s="144" t="s">
        <v>202</v>
      </c>
      <c r="E296" s="145" t="s">
        <v>1</v>
      </c>
      <c r="F296" s="146" t="s">
        <v>462</v>
      </c>
      <c r="H296" s="147">
        <v>20</v>
      </c>
      <c r="I296" s="148"/>
      <c r="L296" s="143"/>
      <c r="M296" s="149"/>
      <c r="T296" s="150"/>
      <c r="AT296" s="145" t="s">
        <v>202</v>
      </c>
      <c r="AU296" s="145" t="s">
        <v>86</v>
      </c>
      <c r="AV296" s="12" t="s">
        <v>86</v>
      </c>
      <c r="AW296" s="12" t="s">
        <v>32</v>
      </c>
      <c r="AX296" s="12" t="s">
        <v>81</v>
      </c>
      <c r="AY296" s="145" t="s">
        <v>194</v>
      </c>
    </row>
    <row r="297" spans="2:65" s="1" customFormat="1" ht="24.2" customHeight="1">
      <c r="B297" s="32"/>
      <c r="C297" s="129" t="s">
        <v>463</v>
      </c>
      <c r="D297" s="129" t="s">
        <v>196</v>
      </c>
      <c r="E297" s="130" t="s">
        <v>464</v>
      </c>
      <c r="F297" s="131" t="s">
        <v>465</v>
      </c>
      <c r="G297" s="132" t="s">
        <v>199</v>
      </c>
      <c r="H297" s="133">
        <v>200</v>
      </c>
      <c r="I297" s="134"/>
      <c r="J297" s="135">
        <f>ROUND(I297*H297,2)</f>
        <v>0</v>
      </c>
      <c r="K297" s="136"/>
      <c r="L297" s="32"/>
      <c r="M297" s="137" t="s">
        <v>1</v>
      </c>
      <c r="N297" s="138" t="s">
        <v>41</v>
      </c>
      <c r="P297" s="139">
        <f>O297*H297</f>
        <v>0</v>
      </c>
      <c r="Q297" s="139">
        <v>3.4999999999999997E-5</v>
      </c>
      <c r="R297" s="139">
        <f>Q297*H297</f>
        <v>6.9999999999999993E-3</v>
      </c>
      <c r="S297" s="139">
        <v>0</v>
      </c>
      <c r="T297" s="140">
        <f>S297*H297</f>
        <v>0</v>
      </c>
      <c r="AR297" s="141" t="s">
        <v>200</v>
      </c>
      <c r="AT297" s="141" t="s">
        <v>196</v>
      </c>
      <c r="AU297" s="141" t="s">
        <v>86</v>
      </c>
      <c r="AY297" s="17" t="s">
        <v>194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7" t="s">
        <v>81</v>
      </c>
      <c r="BK297" s="142">
        <f>ROUND(I297*H297,2)</f>
        <v>0</v>
      </c>
      <c r="BL297" s="17" t="s">
        <v>200</v>
      </c>
      <c r="BM297" s="141" t="s">
        <v>466</v>
      </c>
    </row>
    <row r="298" spans="2:65" s="12" customFormat="1">
      <c r="B298" s="143"/>
      <c r="D298" s="144" t="s">
        <v>202</v>
      </c>
      <c r="E298" s="145" t="s">
        <v>1</v>
      </c>
      <c r="F298" s="146" t="s">
        <v>467</v>
      </c>
      <c r="H298" s="147">
        <v>200</v>
      </c>
      <c r="I298" s="148"/>
      <c r="L298" s="143"/>
      <c r="M298" s="149"/>
      <c r="T298" s="150"/>
      <c r="AT298" s="145" t="s">
        <v>202</v>
      </c>
      <c r="AU298" s="145" t="s">
        <v>86</v>
      </c>
      <c r="AV298" s="12" t="s">
        <v>86</v>
      </c>
      <c r="AW298" s="12" t="s">
        <v>32</v>
      </c>
      <c r="AX298" s="12" t="s">
        <v>81</v>
      </c>
      <c r="AY298" s="145" t="s">
        <v>194</v>
      </c>
    </row>
    <row r="299" spans="2:65" s="1" customFormat="1" ht="16.5" customHeight="1">
      <c r="B299" s="32"/>
      <c r="C299" s="129" t="s">
        <v>468</v>
      </c>
      <c r="D299" s="129" t="s">
        <v>196</v>
      </c>
      <c r="E299" s="130" t="s">
        <v>469</v>
      </c>
      <c r="F299" s="131" t="s">
        <v>470</v>
      </c>
      <c r="G299" s="132" t="s">
        <v>199</v>
      </c>
      <c r="H299" s="133">
        <v>3000</v>
      </c>
      <c r="I299" s="134"/>
      <c r="J299" s="135">
        <f>ROUND(I299*H299,2)</f>
        <v>0</v>
      </c>
      <c r="K299" s="136"/>
      <c r="L299" s="32"/>
      <c r="M299" s="137" t="s">
        <v>1</v>
      </c>
      <c r="N299" s="138" t="s">
        <v>41</v>
      </c>
      <c r="P299" s="139">
        <f>O299*H299</f>
        <v>0</v>
      </c>
      <c r="Q299" s="139">
        <v>0</v>
      </c>
      <c r="R299" s="139">
        <f>Q299*H299</f>
        <v>0</v>
      </c>
      <c r="S299" s="139">
        <v>0</v>
      </c>
      <c r="T299" s="140">
        <f>S299*H299</f>
        <v>0</v>
      </c>
      <c r="AR299" s="141" t="s">
        <v>200</v>
      </c>
      <c r="AT299" s="141" t="s">
        <v>196</v>
      </c>
      <c r="AU299" s="141" t="s">
        <v>86</v>
      </c>
      <c r="AY299" s="17" t="s">
        <v>194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7" t="s">
        <v>81</v>
      </c>
      <c r="BK299" s="142">
        <f>ROUND(I299*H299,2)</f>
        <v>0</v>
      </c>
      <c r="BL299" s="17" t="s">
        <v>200</v>
      </c>
      <c r="BM299" s="141" t="s">
        <v>471</v>
      </c>
    </row>
    <row r="300" spans="2:65" s="12" customFormat="1">
      <c r="B300" s="143"/>
      <c r="D300" s="144" t="s">
        <v>202</v>
      </c>
      <c r="E300" s="145" t="s">
        <v>1</v>
      </c>
      <c r="F300" s="146" t="s">
        <v>467</v>
      </c>
      <c r="H300" s="147">
        <v>200</v>
      </c>
      <c r="I300" s="148"/>
      <c r="L300" s="143"/>
      <c r="M300" s="149"/>
      <c r="T300" s="150"/>
      <c r="AT300" s="145" t="s">
        <v>202</v>
      </c>
      <c r="AU300" s="145" t="s">
        <v>86</v>
      </c>
      <c r="AV300" s="12" t="s">
        <v>86</v>
      </c>
      <c r="AW300" s="12" t="s">
        <v>32</v>
      </c>
      <c r="AX300" s="12" t="s">
        <v>81</v>
      </c>
      <c r="AY300" s="145" t="s">
        <v>194</v>
      </c>
    </row>
    <row r="301" spans="2:65" s="12" customFormat="1">
      <c r="B301" s="143"/>
      <c r="D301" s="144" t="s">
        <v>202</v>
      </c>
      <c r="F301" s="146" t="s">
        <v>472</v>
      </c>
      <c r="H301" s="147">
        <v>3000</v>
      </c>
      <c r="I301" s="148"/>
      <c r="L301" s="143"/>
      <c r="M301" s="149"/>
      <c r="T301" s="150"/>
      <c r="AT301" s="145" t="s">
        <v>202</v>
      </c>
      <c r="AU301" s="145" t="s">
        <v>86</v>
      </c>
      <c r="AV301" s="12" t="s">
        <v>86</v>
      </c>
      <c r="AW301" s="12" t="s">
        <v>4</v>
      </c>
      <c r="AX301" s="12" t="s">
        <v>81</v>
      </c>
      <c r="AY301" s="145" t="s">
        <v>194</v>
      </c>
    </row>
    <row r="302" spans="2:65" s="1" customFormat="1" ht="37.9" customHeight="1">
      <c r="B302" s="32"/>
      <c r="C302" s="129" t="s">
        <v>473</v>
      </c>
      <c r="D302" s="129" t="s">
        <v>196</v>
      </c>
      <c r="E302" s="130" t="s">
        <v>474</v>
      </c>
      <c r="F302" s="131" t="s">
        <v>475</v>
      </c>
      <c r="G302" s="132" t="s">
        <v>211</v>
      </c>
      <c r="H302" s="133">
        <v>0.115</v>
      </c>
      <c r="I302" s="134"/>
      <c r="J302" s="135">
        <f>ROUND(I302*H302,2)</f>
        <v>0</v>
      </c>
      <c r="K302" s="136"/>
      <c r="L302" s="32"/>
      <c r="M302" s="137" t="s">
        <v>1</v>
      </c>
      <c r="N302" s="138" t="s">
        <v>41</v>
      </c>
      <c r="P302" s="139">
        <f>O302*H302</f>
        <v>0</v>
      </c>
      <c r="Q302" s="139">
        <v>0</v>
      </c>
      <c r="R302" s="139">
        <f>Q302*H302</f>
        <v>0</v>
      </c>
      <c r="S302" s="139">
        <v>2.2000000000000002</v>
      </c>
      <c r="T302" s="140">
        <f>S302*H302</f>
        <v>0.25300000000000006</v>
      </c>
      <c r="AR302" s="141" t="s">
        <v>200</v>
      </c>
      <c r="AT302" s="141" t="s">
        <v>196</v>
      </c>
      <c r="AU302" s="141" t="s">
        <v>86</v>
      </c>
      <c r="AY302" s="17" t="s">
        <v>194</v>
      </c>
      <c r="BE302" s="142">
        <f>IF(N302="základní",J302,0)</f>
        <v>0</v>
      </c>
      <c r="BF302" s="142">
        <f>IF(N302="snížená",J302,0)</f>
        <v>0</v>
      </c>
      <c r="BG302" s="142">
        <f>IF(N302="zákl. přenesená",J302,0)</f>
        <v>0</v>
      </c>
      <c r="BH302" s="142">
        <f>IF(N302="sníž. přenesená",J302,0)</f>
        <v>0</v>
      </c>
      <c r="BI302" s="142">
        <f>IF(N302="nulová",J302,0)</f>
        <v>0</v>
      </c>
      <c r="BJ302" s="17" t="s">
        <v>81</v>
      </c>
      <c r="BK302" s="142">
        <f>ROUND(I302*H302,2)</f>
        <v>0</v>
      </c>
      <c r="BL302" s="17" t="s">
        <v>200</v>
      </c>
      <c r="BM302" s="141" t="s">
        <v>476</v>
      </c>
    </row>
    <row r="303" spans="2:65" s="12" customFormat="1">
      <c r="B303" s="143"/>
      <c r="D303" s="144" t="s">
        <v>202</v>
      </c>
      <c r="E303" s="145" t="s">
        <v>1</v>
      </c>
      <c r="F303" s="146" t="s">
        <v>477</v>
      </c>
      <c r="H303" s="147">
        <v>0.115</v>
      </c>
      <c r="I303" s="148"/>
      <c r="L303" s="143"/>
      <c r="M303" s="149"/>
      <c r="T303" s="150"/>
      <c r="AT303" s="145" t="s">
        <v>202</v>
      </c>
      <c r="AU303" s="145" t="s">
        <v>86</v>
      </c>
      <c r="AV303" s="12" t="s">
        <v>86</v>
      </c>
      <c r="AW303" s="12" t="s">
        <v>32</v>
      </c>
      <c r="AX303" s="12" t="s">
        <v>81</v>
      </c>
      <c r="AY303" s="145" t="s">
        <v>194</v>
      </c>
    </row>
    <row r="304" spans="2:65" s="1" customFormat="1" ht="24.2" customHeight="1">
      <c r="B304" s="32"/>
      <c r="C304" s="129" t="s">
        <v>478</v>
      </c>
      <c r="D304" s="129" t="s">
        <v>196</v>
      </c>
      <c r="E304" s="130" t="s">
        <v>479</v>
      </c>
      <c r="F304" s="131" t="s">
        <v>480</v>
      </c>
      <c r="G304" s="132" t="s">
        <v>199</v>
      </c>
      <c r="H304" s="133">
        <v>1.4319999999999999</v>
      </c>
      <c r="I304" s="134"/>
      <c r="J304" s="135">
        <f>ROUND(I304*H304,2)</f>
        <v>0</v>
      </c>
      <c r="K304" s="136"/>
      <c r="L304" s="32"/>
      <c r="M304" s="137" t="s">
        <v>1</v>
      </c>
      <c r="N304" s="138" t="s">
        <v>41</v>
      </c>
      <c r="P304" s="139">
        <f>O304*H304</f>
        <v>0</v>
      </c>
      <c r="Q304" s="139">
        <v>0</v>
      </c>
      <c r="R304" s="139">
        <f>Q304*H304</f>
        <v>0</v>
      </c>
      <c r="S304" s="139">
        <v>3.5000000000000003E-2</v>
      </c>
      <c r="T304" s="140">
        <f>S304*H304</f>
        <v>5.0120000000000005E-2</v>
      </c>
      <c r="AR304" s="141" t="s">
        <v>200</v>
      </c>
      <c r="AT304" s="141" t="s">
        <v>196</v>
      </c>
      <c r="AU304" s="141" t="s">
        <v>86</v>
      </c>
      <c r="AY304" s="17" t="s">
        <v>194</v>
      </c>
      <c r="BE304" s="142">
        <f>IF(N304="základní",J304,0)</f>
        <v>0</v>
      </c>
      <c r="BF304" s="142">
        <f>IF(N304="snížená",J304,0)</f>
        <v>0</v>
      </c>
      <c r="BG304" s="142">
        <f>IF(N304="zákl. přenesená",J304,0)</f>
        <v>0</v>
      </c>
      <c r="BH304" s="142">
        <f>IF(N304="sníž. přenesená",J304,0)</f>
        <v>0</v>
      </c>
      <c r="BI304" s="142">
        <f>IF(N304="nulová",J304,0)</f>
        <v>0</v>
      </c>
      <c r="BJ304" s="17" t="s">
        <v>81</v>
      </c>
      <c r="BK304" s="142">
        <f>ROUND(I304*H304,2)</f>
        <v>0</v>
      </c>
      <c r="BL304" s="17" t="s">
        <v>200</v>
      </c>
      <c r="BM304" s="141" t="s">
        <v>481</v>
      </c>
    </row>
    <row r="305" spans="2:65" s="12" customFormat="1">
      <c r="B305" s="143"/>
      <c r="D305" s="144" t="s">
        <v>202</v>
      </c>
      <c r="E305" s="145" t="s">
        <v>1</v>
      </c>
      <c r="F305" s="146" t="s">
        <v>132</v>
      </c>
      <c r="H305" s="147">
        <v>1.4319999999999999</v>
      </c>
      <c r="I305" s="148"/>
      <c r="L305" s="143"/>
      <c r="M305" s="149"/>
      <c r="T305" s="150"/>
      <c r="AT305" s="145" t="s">
        <v>202</v>
      </c>
      <c r="AU305" s="145" t="s">
        <v>86</v>
      </c>
      <c r="AV305" s="12" t="s">
        <v>86</v>
      </c>
      <c r="AW305" s="12" t="s">
        <v>32</v>
      </c>
      <c r="AX305" s="12" t="s">
        <v>81</v>
      </c>
      <c r="AY305" s="145" t="s">
        <v>194</v>
      </c>
    </row>
    <row r="306" spans="2:65" s="1" customFormat="1" ht="24.2" customHeight="1">
      <c r="B306" s="32"/>
      <c r="C306" s="129" t="s">
        <v>482</v>
      </c>
      <c r="D306" s="129" t="s">
        <v>196</v>
      </c>
      <c r="E306" s="130" t="s">
        <v>483</v>
      </c>
      <c r="F306" s="131" t="s">
        <v>484</v>
      </c>
      <c r="G306" s="132" t="s">
        <v>280</v>
      </c>
      <c r="H306" s="133">
        <v>14.18</v>
      </c>
      <c r="I306" s="134"/>
      <c r="J306" s="135">
        <f>ROUND(I306*H306,2)</f>
        <v>0</v>
      </c>
      <c r="K306" s="136"/>
      <c r="L306" s="32"/>
      <c r="M306" s="137" t="s">
        <v>1</v>
      </c>
      <c r="N306" s="138" t="s">
        <v>41</v>
      </c>
      <c r="P306" s="139">
        <f>O306*H306</f>
        <v>0</v>
      </c>
      <c r="Q306" s="139">
        <v>0</v>
      </c>
      <c r="R306" s="139">
        <f>Q306*H306</f>
        <v>0</v>
      </c>
      <c r="S306" s="139">
        <v>7.0000000000000001E-3</v>
      </c>
      <c r="T306" s="140">
        <f>S306*H306</f>
        <v>9.9260000000000001E-2</v>
      </c>
      <c r="AR306" s="141" t="s">
        <v>200</v>
      </c>
      <c r="AT306" s="141" t="s">
        <v>196</v>
      </c>
      <c r="AU306" s="141" t="s">
        <v>86</v>
      </c>
      <c r="AY306" s="17" t="s">
        <v>194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7" t="s">
        <v>81</v>
      </c>
      <c r="BK306" s="142">
        <f>ROUND(I306*H306,2)</f>
        <v>0</v>
      </c>
      <c r="BL306" s="17" t="s">
        <v>200</v>
      </c>
      <c r="BM306" s="141" t="s">
        <v>485</v>
      </c>
    </row>
    <row r="307" spans="2:65" s="14" customFormat="1">
      <c r="B307" s="158"/>
      <c r="D307" s="144" t="s">
        <v>202</v>
      </c>
      <c r="E307" s="159" t="s">
        <v>1</v>
      </c>
      <c r="F307" s="160" t="s">
        <v>116</v>
      </c>
      <c r="H307" s="159" t="s">
        <v>1</v>
      </c>
      <c r="I307" s="161"/>
      <c r="L307" s="158"/>
      <c r="M307" s="162"/>
      <c r="T307" s="163"/>
      <c r="AT307" s="159" t="s">
        <v>202</v>
      </c>
      <c r="AU307" s="159" t="s">
        <v>86</v>
      </c>
      <c r="AV307" s="14" t="s">
        <v>81</v>
      </c>
      <c r="AW307" s="14" t="s">
        <v>32</v>
      </c>
      <c r="AX307" s="14" t="s">
        <v>76</v>
      </c>
      <c r="AY307" s="159" t="s">
        <v>194</v>
      </c>
    </row>
    <row r="308" spans="2:65" s="12" customFormat="1">
      <c r="B308" s="143"/>
      <c r="D308" s="144" t="s">
        <v>202</v>
      </c>
      <c r="E308" s="145" t="s">
        <v>1</v>
      </c>
      <c r="F308" s="146" t="s">
        <v>486</v>
      </c>
      <c r="H308" s="147">
        <v>11.28</v>
      </c>
      <c r="I308" s="148"/>
      <c r="L308" s="143"/>
      <c r="M308" s="149"/>
      <c r="T308" s="150"/>
      <c r="AT308" s="145" t="s">
        <v>202</v>
      </c>
      <c r="AU308" s="145" t="s">
        <v>86</v>
      </c>
      <c r="AV308" s="12" t="s">
        <v>86</v>
      </c>
      <c r="AW308" s="12" t="s">
        <v>32</v>
      </c>
      <c r="AX308" s="12" t="s">
        <v>76</v>
      </c>
      <c r="AY308" s="145" t="s">
        <v>194</v>
      </c>
    </row>
    <row r="309" spans="2:65" s="12" customFormat="1">
      <c r="B309" s="143"/>
      <c r="D309" s="144" t="s">
        <v>202</v>
      </c>
      <c r="E309" s="145" t="s">
        <v>1</v>
      </c>
      <c r="F309" s="146" t="s">
        <v>487</v>
      </c>
      <c r="H309" s="147">
        <v>2.9</v>
      </c>
      <c r="I309" s="148"/>
      <c r="L309" s="143"/>
      <c r="M309" s="149"/>
      <c r="T309" s="150"/>
      <c r="AT309" s="145" t="s">
        <v>202</v>
      </c>
      <c r="AU309" s="145" t="s">
        <v>86</v>
      </c>
      <c r="AV309" s="12" t="s">
        <v>86</v>
      </c>
      <c r="AW309" s="12" t="s">
        <v>32</v>
      </c>
      <c r="AX309" s="12" t="s">
        <v>76</v>
      </c>
      <c r="AY309" s="145" t="s">
        <v>194</v>
      </c>
    </row>
    <row r="310" spans="2:65" s="13" customFormat="1">
      <c r="B310" s="151"/>
      <c r="D310" s="144" t="s">
        <v>202</v>
      </c>
      <c r="E310" s="152" t="s">
        <v>115</v>
      </c>
      <c r="F310" s="153" t="s">
        <v>204</v>
      </c>
      <c r="H310" s="154">
        <v>14.18</v>
      </c>
      <c r="I310" s="155"/>
      <c r="L310" s="151"/>
      <c r="M310" s="156"/>
      <c r="T310" s="157"/>
      <c r="AT310" s="152" t="s">
        <v>202</v>
      </c>
      <c r="AU310" s="152" t="s">
        <v>86</v>
      </c>
      <c r="AV310" s="13" t="s">
        <v>200</v>
      </c>
      <c r="AW310" s="13" t="s">
        <v>32</v>
      </c>
      <c r="AX310" s="13" t="s">
        <v>81</v>
      </c>
      <c r="AY310" s="152" t="s">
        <v>194</v>
      </c>
    </row>
    <row r="311" spans="2:65" s="1" customFormat="1" ht="24.2" customHeight="1">
      <c r="B311" s="32"/>
      <c r="C311" s="129" t="s">
        <v>488</v>
      </c>
      <c r="D311" s="129" t="s">
        <v>196</v>
      </c>
      <c r="E311" s="130" t="s">
        <v>489</v>
      </c>
      <c r="F311" s="131" t="s">
        <v>490</v>
      </c>
      <c r="G311" s="132" t="s">
        <v>491</v>
      </c>
      <c r="H311" s="133">
        <v>14</v>
      </c>
      <c r="I311" s="134"/>
      <c r="J311" s="135">
        <f>ROUND(I311*H311,2)</f>
        <v>0</v>
      </c>
      <c r="K311" s="136"/>
      <c r="L311" s="32"/>
      <c r="M311" s="137" t="s">
        <v>1</v>
      </c>
      <c r="N311" s="138" t="s">
        <v>41</v>
      </c>
      <c r="P311" s="139">
        <f>O311*H311</f>
        <v>0</v>
      </c>
      <c r="Q311" s="139">
        <v>0</v>
      </c>
      <c r="R311" s="139">
        <f>Q311*H311</f>
        <v>0</v>
      </c>
      <c r="S311" s="139">
        <v>1.4999999999999999E-2</v>
      </c>
      <c r="T311" s="140">
        <f>S311*H311</f>
        <v>0.21</v>
      </c>
      <c r="AR311" s="141" t="s">
        <v>273</v>
      </c>
      <c r="AT311" s="141" t="s">
        <v>196</v>
      </c>
      <c r="AU311" s="141" t="s">
        <v>86</v>
      </c>
      <c r="AY311" s="17" t="s">
        <v>194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7" t="s">
        <v>81</v>
      </c>
      <c r="BK311" s="142">
        <f>ROUND(I311*H311,2)</f>
        <v>0</v>
      </c>
      <c r="BL311" s="17" t="s">
        <v>273</v>
      </c>
      <c r="BM311" s="141" t="s">
        <v>492</v>
      </c>
    </row>
    <row r="312" spans="2:65" s="14" customFormat="1">
      <c r="B312" s="158"/>
      <c r="D312" s="144" t="s">
        <v>202</v>
      </c>
      <c r="E312" s="159" t="s">
        <v>1</v>
      </c>
      <c r="F312" s="160" t="s">
        <v>91</v>
      </c>
      <c r="H312" s="159" t="s">
        <v>1</v>
      </c>
      <c r="I312" s="161"/>
      <c r="L312" s="158"/>
      <c r="M312" s="162"/>
      <c r="T312" s="163"/>
      <c r="AT312" s="159" t="s">
        <v>202</v>
      </c>
      <c r="AU312" s="159" t="s">
        <v>86</v>
      </c>
      <c r="AV312" s="14" t="s">
        <v>81</v>
      </c>
      <c r="AW312" s="14" t="s">
        <v>32</v>
      </c>
      <c r="AX312" s="14" t="s">
        <v>76</v>
      </c>
      <c r="AY312" s="159" t="s">
        <v>194</v>
      </c>
    </row>
    <row r="313" spans="2:65" s="12" customFormat="1">
      <c r="B313" s="143"/>
      <c r="D313" s="144" t="s">
        <v>202</v>
      </c>
      <c r="E313" s="145" t="s">
        <v>1</v>
      </c>
      <c r="F313" s="146" t="s">
        <v>493</v>
      </c>
      <c r="H313" s="147">
        <v>3</v>
      </c>
      <c r="I313" s="148"/>
      <c r="L313" s="143"/>
      <c r="M313" s="149"/>
      <c r="T313" s="150"/>
      <c r="AT313" s="145" t="s">
        <v>202</v>
      </c>
      <c r="AU313" s="145" t="s">
        <v>86</v>
      </c>
      <c r="AV313" s="12" t="s">
        <v>86</v>
      </c>
      <c r="AW313" s="12" t="s">
        <v>32</v>
      </c>
      <c r="AX313" s="12" t="s">
        <v>76</v>
      </c>
      <c r="AY313" s="145" t="s">
        <v>194</v>
      </c>
    </row>
    <row r="314" spans="2:65" s="12" customFormat="1">
      <c r="B314" s="143"/>
      <c r="D314" s="144" t="s">
        <v>202</v>
      </c>
      <c r="E314" s="145" t="s">
        <v>1</v>
      </c>
      <c r="F314" s="146" t="s">
        <v>494</v>
      </c>
      <c r="H314" s="147">
        <v>1</v>
      </c>
      <c r="I314" s="148"/>
      <c r="L314" s="143"/>
      <c r="M314" s="149"/>
      <c r="T314" s="150"/>
      <c r="AT314" s="145" t="s">
        <v>202</v>
      </c>
      <c r="AU314" s="145" t="s">
        <v>86</v>
      </c>
      <c r="AV314" s="12" t="s">
        <v>86</v>
      </c>
      <c r="AW314" s="12" t="s">
        <v>32</v>
      </c>
      <c r="AX314" s="12" t="s">
        <v>76</v>
      </c>
      <c r="AY314" s="145" t="s">
        <v>194</v>
      </c>
    </row>
    <row r="315" spans="2:65" s="12" customFormat="1">
      <c r="B315" s="143"/>
      <c r="D315" s="144" t="s">
        <v>202</v>
      </c>
      <c r="E315" s="145" t="s">
        <v>1</v>
      </c>
      <c r="F315" s="146" t="s">
        <v>495</v>
      </c>
      <c r="H315" s="147">
        <v>10</v>
      </c>
      <c r="I315" s="148"/>
      <c r="L315" s="143"/>
      <c r="M315" s="149"/>
      <c r="T315" s="150"/>
      <c r="AT315" s="145" t="s">
        <v>202</v>
      </c>
      <c r="AU315" s="145" t="s">
        <v>86</v>
      </c>
      <c r="AV315" s="12" t="s">
        <v>86</v>
      </c>
      <c r="AW315" s="12" t="s">
        <v>32</v>
      </c>
      <c r="AX315" s="12" t="s">
        <v>76</v>
      </c>
      <c r="AY315" s="145" t="s">
        <v>194</v>
      </c>
    </row>
    <row r="316" spans="2:65" s="13" customFormat="1">
      <c r="B316" s="151"/>
      <c r="D316" s="144" t="s">
        <v>202</v>
      </c>
      <c r="E316" s="152" t="s">
        <v>1</v>
      </c>
      <c r="F316" s="153" t="s">
        <v>204</v>
      </c>
      <c r="H316" s="154">
        <v>14</v>
      </c>
      <c r="I316" s="155"/>
      <c r="L316" s="151"/>
      <c r="M316" s="156"/>
      <c r="T316" s="157"/>
      <c r="AT316" s="152" t="s">
        <v>202</v>
      </c>
      <c r="AU316" s="152" t="s">
        <v>86</v>
      </c>
      <c r="AV316" s="13" t="s">
        <v>200</v>
      </c>
      <c r="AW316" s="13" t="s">
        <v>32</v>
      </c>
      <c r="AX316" s="13" t="s">
        <v>81</v>
      </c>
      <c r="AY316" s="152" t="s">
        <v>194</v>
      </c>
    </row>
    <row r="317" spans="2:65" s="1" customFormat="1" ht="33" customHeight="1">
      <c r="B317" s="32"/>
      <c r="C317" s="129" t="s">
        <v>496</v>
      </c>
      <c r="D317" s="129" t="s">
        <v>196</v>
      </c>
      <c r="E317" s="130" t="s">
        <v>497</v>
      </c>
      <c r="F317" s="131" t="s">
        <v>498</v>
      </c>
      <c r="G317" s="132" t="s">
        <v>491</v>
      </c>
      <c r="H317" s="133">
        <v>6</v>
      </c>
      <c r="I317" s="134"/>
      <c r="J317" s="135">
        <f>ROUND(I317*H317,2)</f>
        <v>0</v>
      </c>
      <c r="K317" s="136"/>
      <c r="L317" s="32"/>
      <c r="M317" s="137" t="s">
        <v>1</v>
      </c>
      <c r="N317" s="138" t="s">
        <v>41</v>
      </c>
      <c r="P317" s="139">
        <f>O317*H317</f>
        <v>0</v>
      </c>
      <c r="Q317" s="139">
        <v>0</v>
      </c>
      <c r="R317" s="139">
        <f>Q317*H317</f>
        <v>0</v>
      </c>
      <c r="S317" s="139">
        <v>0.03</v>
      </c>
      <c r="T317" s="140">
        <f>S317*H317</f>
        <v>0.18</v>
      </c>
      <c r="AR317" s="141" t="s">
        <v>200</v>
      </c>
      <c r="AT317" s="141" t="s">
        <v>196</v>
      </c>
      <c r="AU317" s="141" t="s">
        <v>86</v>
      </c>
      <c r="AY317" s="17" t="s">
        <v>194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7" t="s">
        <v>81</v>
      </c>
      <c r="BK317" s="142">
        <f>ROUND(I317*H317,2)</f>
        <v>0</v>
      </c>
      <c r="BL317" s="17" t="s">
        <v>200</v>
      </c>
      <c r="BM317" s="141" t="s">
        <v>499</v>
      </c>
    </row>
    <row r="318" spans="2:65" s="14" customFormat="1">
      <c r="B318" s="158"/>
      <c r="D318" s="144" t="s">
        <v>202</v>
      </c>
      <c r="E318" s="159" t="s">
        <v>1</v>
      </c>
      <c r="F318" s="160" t="s">
        <v>91</v>
      </c>
      <c r="H318" s="159" t="s">
        <v>1</v>
      </c>
      <c r="I318" s="161"/>
      <c r="L318" s="158"/>
      <c r="M318" s="162"/>
      <c r="T318" s="163"/>
      <c r="AT318" s="159" t="s">
        <v>202</v>
      </c>
      <c r="AU318" s="159" t="s">
        <v>86</v>
      </c>
      <c r="AV318" s="14" t="s">
        <v>81</v>
      </c>
      <c r="AW318" s="14" t="s">
        <v>32</v>
      </c>
      <c r="AX318" s="14" t="s">
        <v>76</v>
      </c>
      <c r="AY318" s="159" t="s">
        <v>194</v>
      </c>
    </row>
    <row r="319" spans="2:65" s="12" customFormat="1">
      <c r="B319" s="143"/>
      <c r="D319" s="144" t="s">
        <v>202</v>
      </c>
      <c r="E319" s="145" t="s">
        <v>1</v>
      </c>
      <c r="F319" s="146" t="s">
        <v>500</v>
      </c>
      <c r="H319" s="147">
        <v>2</v>
      </c>
      <c r="I319" s="148"/>
      <c r="L319" s="143"/>
      <c r="M319" s="149"/>
      <c r="T319" s="150"/>
      <c r="AT319" s="145" t="s">
        <v>202</v>
      </c>
      <c r="AU319" s="145" t="s">
        <v>86</v>
      </c>
      <c r="AV319" s="12" t="s">
        <v>86</v>
      </c>
      <c r="AW319" s="12" t="s">
        <v>32</v>
      </c>
      <c r="AX319" s="12" t="s">
        <v>76</v>
      </c>
      <c r="AY319" s="145" t="s">
        <v>194</v>
      </c>
    </row>
    <row r="320" spans="2:65" s="12" customFormat="1">
      <c r="B320" s="143"/>
      <c r="D320" s="144" t="s">
        <v>202</v>
      </c>
      <c r="E320" s="145" t="s">
        <v>1</v>
      </c>
      <c r="F320" s="146" t="s">
        <v>501</v>
      </c>
      <c r="H320" s="147">
        <v>4</v>
      </c>
      <c r="I320" s="148"/>
      <c r="L320" s="143"/>
      <c r="M320" s="149"/>
      <c r="T320" s="150"/>
      <c r="AT320" s="145" t="s">
        <v>202</v>
      </c>
      <c r="AU320" s="145" t="s">
        <v>86</v>
      </c>
      <c r="AV320" s="12" t="s">
        <v>86</v>
      </c>
      <c r="AW320" s="12" t="s">
        <v>32</v>
      </c>
      <c r="AX320" s="12" t="s">
        <v>76</v>
      </c>
      <c r="AY320" s="145" t="s">
        <v>194</v>
      </c>
    </row>
    <row r="321" spans="2:65" s="13" customFormat="1">
      <c r="B321" s="151"/>
      <c r="D321" s="144" t="s">
        <v>202</v>
      </c>
      <c r="E321" s="152" t="s">
        <v>1</v>
      </c>
      <c r="F321" s="153" t="s">
        <v>204</v>
      </c>
      <c r="H321" s="154">
        <v>6</v>
      </c>
      <c r="I321" s="155"/>
      <c r="L321" s="151"/>
      <c r="M321" s="156"/>
      <c r="T321" s="157"/>
      <c r="AT321" s="152" t="s">
        <v>202</v>
      </c>
      <c r="AU321" s="152" t="s">
        <v>86</v>
      </c>
      <c r="AV321" s="13" t="s">
        <v>200</v>
      </c>
      <c r="AW321" s="13" t="s">
        <v>32</v>
      </c>
      <c r="AX321" s="13" t="s">
        <v>81</v>
      </c>
      <c r="AY321" s="152" t="s">
        <v>194</v>
      </c>
    </row>
    <row r="322" spans="2:65" s="1" customFormat="1" ht="24.2" customHeight="1">
      <c r="B322" s="32"/>
      <c r="C322" s="129" t="s">
        <v>502</v>
      </c>
      <c r="D322" s="129" t="s">
        <v>196</v>
      </c>
      <c r="E322" s="130" t="s">
        <v>503</v>
      </c>
      <c r="F322" s="131" t="s">
        <v>504</v>
      </c>
      <c r="G322" s="132" t="s">
        <v>280</v>
      </c>
      <c r="H322" s="133">
        <v>6.5380000000000003</v>
      </c>
      <c r="I322" s="134"/>
      <c r="J322" s="135">
        <f>ROUND(I322*H322,2)</f>
        <v>0</v>
      </c>
      <c r="K322" s="136"/>
      <c r="L322" s="32"/>
      <c r="M322" s="137" t="s">
        <v>1</v>
      </c>
      <c r="N322" s="138" t="s">
        <v>41</v>
      </c>
      <c r="P322" s="139">
        <f>O322*H322</f>
        <v>0</v>
      </c>
      <c r="Q322" s="139">
        <v>0</v>
      </c>
      <c r="R322" s="139">
        <f>Q322*H322</f>
        <v>0</v>
      </c>
      <c r="S322" s="139">
        <v>8.0000000000000002E-3</v>
      </c>
      <c r="T322" s="140">
        <f>S322*H322</f>
        <v>5.2304000000000003E-2</v>
      </c>
      <c r="AR322" s="141" t="s">
        <v>200</v>
      </c>
      <c r="AT322" s="141" t="s">
        <v>196</v>
      </c>
      <c r="AU322" s="141" t="s">
        <v>86</v>
      </c>
      <c r="AY322" s="17" t="s">
        <v>194</v>
      </c>
      <c r="BE322" s="142">
        <f>IF(N322="základní",J322,0)</f>
        <v>0</v>
      </c>
      <c r="BF322" s="142">
        <f>IF(N322="snížená",J322,0)</f>
        <v>0</v>
      </c>
      <c r="BG322" s="142">
        <f>IF(N322="zákl. přenesená",J322,0)</f>
        <v>0</v>
      </c>
      <c r="BH322" s="142">
        <f>IF(N322="sníž. přenesená",J322,0)</f>
        <v>0</v>
      </c>
      <c r="BI322" s="142">
        <f>IF(N322="nulová",J322,0)</f>
        <v>0</v>
      </c>
      <c r="BJ322" s="17" t="s">
        <v>81</v>
      </c>
      <c r="BK322" s="142">
        <f>ROUND(I322*H322,2)</f>
        <v>0</v>
      </c>
      <c r="BL322" s="17" t="s">
        <v>200</v>
      </c>
      <c r="BM322" s="141" t="s">
        <v>505</v>
      </c>
    </row>
    <row r="323" spans="2:65" s="14" customFormat="1">
      <c r="B323" s="158"/>
      <c r="D323" s="144" t="s">
        <v>202</v>
      </c>
      <c r="E323" s="159" t="s">
        <v>1</v>
      </c>
      <c r="F323" s="160" t="s">
        <v>506</v>
      </c>
      <c r="H323" s="159" t="s">
        <v>1</v>
      </c>
      <c r="I323" s="161"/>
      <c r="L323" s="158"/>
      <c r="M323" s="162"/>
      <c r="T323" s="163"/>
      <c r="AT323" s="159" t="s">
        <v>202</v>
      </c>
      <c r="AU323" s="159" t="s">
        <v>86</v>
      </c>
      <c r="AV323" s="14" t="s">
        <v>81</v>
      </c>
      <c r="AW323" s="14" t="s">
        <v>32</v>
      </c>
      <c r="AX323" s="14" t="s">
        <v>76</v>
      </c>
      <c r="AY323" s="159" t="s">
        <v>194</v>
      </c>
    </row>
    <row r="324" spans="2:65" s="12" customFormat="1">
      <c r="B324" s="143"/>
      <c r="D324" s="144" t="s">
        <v>202</v>
      </c>
      <c r="E324" s="145" t="s">
        <v>1</v>
      </c>
      <c r="F324" s="146" t="s">
        <v>507</v>
      </c>
      <c r="H324" s="147">
        <v>4.3179999999999996</v>
      </c>
      <c r="I324" s="148"/>
      <c r="L324" s="143"/>
      <c r="M324" s="149"/>
      <c r="T324" s="150"/>
      <c r="AT324" s="145" t="s">
        <v>202</v>
      </c>
      <c r="AU324" s="145" t="s">
        <v>86</v>
      </c>
      <c r="AV324" s="12" t="s">
        <v>86</v>
      </c>
      <c r="AW324" s="12" t="s">
        <v>32</v>
      </c>
      <c r="AX324" s="12" t="s">
        <v>76</v>
      </c>
      <c r="AY324" s="145" t="s">
        <v>194</v>
      </c>
    </row>
    <row r="325" spans="2:65" s="12" customFormat="1">
      <c r="B325" s="143"/>
      <c r="D325" s="144" t="s">
        <v>202</v>
      </c>
      <c r="E325" s="145" t="s">
        <v>1</v>
      </c>
      <c r="F325" s="146" t="s">
        <v>508</v>
      </c>
      <c r="H325" s="147">
        <v>2.2200000000000002</v>
      </c>
      <c r="I325" s="148"/>
      <c r="L325" s="143"/>
      <c r="M325" s="149"/>
      <c r="T325" s="150"/>
      <c r="AT325" s="145" t="s">
        <v>202</v>
      </c>
      <c r="AU325" s="145" t="s">
        <v>86</v>
      </c>
      <c r="AV325" s="12" t="s">
        <v>86</v>
      </c>
      <c r="AW325" s="12" t="s">
        <v>32</v>
      </c>
      <c r="AX325" s="12" t="s">
        <v>76</v>
      </c>
      <c r="AY325" s="145" t="s">
        <v>194</v>
      </c>
    </row>
    <row r="326" spans="2:65" s="13" customFormat="1">
      <c r="B326" s="151"/>
      <c r="D326" s="144" t="s">
        <v>202</v>
      </c>
      <c r="E326" s="152" t="s">
        <v>118</v>
      </c>
      <c r="F326" s="153" t="s">
        <v>204</v>
      </c>
      <c r="H326" s="154">
        <v>6.5380000000000003</v>
      </c>
      <c r="I326" s="155"/>
      <c r="L326" s="151"/>
      <c r="M326" s="156"/>
      <c r="T326" s="157"/>
      <c r="AT326" s="152" t="s">
        <v>202</v>
      </c>
      <c r="AU326" s="152" t="s">
        <v>86</v>
      </c>
      <c r="AV326" s="13" t="s">
        <v>200</v>
      </c>
      <c r="AW326" s="13" t="s">
        <v>32</v>
      </c>
      <c r="AX326" s="13" t="s">
        <v>81</v>
      </c>
      <c r="AY326" s="152" t="s">
        <v>194</v>
      </c>
    </row>
    <row r="327" spans="2:65" s="1" customFormat="1" ht="24.2" customHeight="1">
      <c r="B327" s="32"/>
      <c r="C327" s="129" t="s">
        <v>509</v>
      </c>
      <c r="D327" s="129" t="s">
        <v>196</v>
      </c>
      <c r="E327" s="130" t="s">
        <v>510</v>
      </c>
      <c r="F327" s="131" t="s">
        <v>511</v>
      </c>
      <c r="G327" s="132" t="s">
        <v>280</v>
      </c>
      <c r="H327" s="133">
        <v>20.718</v>
      </c>
      <c r="I327" s="134"/>
      <c r="J327" s="135">
        <f>ROUND(I327*H327,2)</f>
        <v>0</v>
      </c>
      <c r="K327" s="136"/>
      <c r="L327" s="32"/>
      <c r="M327" s="137" t="s">
        <v>1</v>
      </c>
      <c r="N327" s="138" t="s">
        <v>41</v>
      </c>
      <c r="P327" s="139">
        <f>O327*H327</f>
        <v>0</v>
      </c>
      <c r="Q327" s="139">
        <v>0</v>
      </c>
      <c r="R327" s="139">
        <f>Q327*H327</f>
        <v>0</v>
      </c>
      <c r="S327" s="139">
        <v>4.0000000000000001E-3</v>
      </c>
      <c r="T327" s="140">
        <f>S327*H327</f>
        <v>8.2872000000000001E-2</v>
      </c>
      <c r="AR327" s="141" t="s">
        <v>200</v>
      </c>
      <c r="AT327" s="141" t="s">
        <v>196</v>
      </c>
      <c r="AU327" s="141" t="s">
        <v>86</v>
      </c>
      <c r="AY327" s="17" t="s">
        <v>194</v>
      </c>
      <c r="BE327" s="142">
        <f>IF(N327="základní",J327,0)</f>
        <v>0</v>
      </c>
      <c r="BF327" s="142">
        <f>IF(N327="snížená",J327,0)</f>
        <v>0</v>
      </c>
      <c r="BG327" s="142">
        <f>IF(N327="zákl. přenesená",J327,0)</f>
        <v>0</v>
      </c>
      <c r="BH327" s="142">
        <f>IF(N327="sníž. přenesená",J327,0)</f>
        <v>0</v>
      </c>
      <c r="BI327" s="142">
        <f>IF(N327="nulová",J327,0)</f>
        <v>0</v>
      </c>
      <c r="BJ327" s="17" t="s">
        <v>81</v>
      </c>
      <c r="BK327" s="142">
        <f>ROUND(I327*H327,2)</f>
        <v>0</v>
      </c>
      <c r="BL327" s="17" t="s">
        <v>200</v>
      </c>
      <c r="BM327" s="141" t="s">
        <v>512</v>
      </c>
    </row>
    <row r="328" spans="2:65" s="12" customFormat="1">
      <c r="B328" s="143"/>
      <c r="D328" s="144" t="s">
        <v>202</v>
      </c>
      <c r="E328" s="145" t="s">
        <v>1</v>
      </c>
      <c r="F328" s="146" t="s">
        <v>513</v>
      </c>
      <c r="H328" s="147">
        <v>20.718</v>
      </c>
      <c r="I328" s="148"/>
      <c r="L328" s="143"/>
      <c r="M328" s="149"/>
      <c r="T328" s="150"/>
      <c r="AT328" s="145" t="s">
        <v>202</v>
      </c>
      <c r="AU328" s="145" t="s">
        <v>86</v>
      </c>
      <c r="AV328" s="12" t="s">
        <v>86</v>
      </c>
      <c r="AW328" s="12" t="s">
        <v>32</v>
      </c>
      <c r="AX328" s="12" t="s">
        <v>81</v>
      </c>
      <c r="AY328" s="145" t="s">
        <v>194</v>
      </c>
    </row>
    <row r="329" spans="2:65" s="1" customFormat="1" ht="24.2" customHeight="1">
      <c r="B329" s="32"/>
      <c r="C329" s="129" t="s">
        <v>514</v>
      </c>
      <c r="D329" s="129" t="s">
        <v>196</v>
      </c>
      <c r="E329" s="130" t="s">
        <v>515</v>
      </c>
      <c r="F329" s="131" t="s">
        <v>516</v>
      </c>
      <c r="G329" s="132" t="s">
        <v>280</v>
      </c>
      <c r="H329" s="133">
        <v>20.718</v>
      </c>
      <c r="I329" s="134"/>
      <c r="J329" s="135">
        <f>ROUND(I329*H329,2)</f>
        <v>0</v>
      </c>
      <c r="K329" s="136"/>
      <c r="L329" s="32"/>
      <c r="M329" s="137" t="s">
        <v>1</v>
      </c>
      <c r="N329" s="138" t="s">
        <v>41</v>
      </c>
      <c r="P329" s="139">
        <f>O329*H329</f>
        <v>0</v>
      </c>
      <c r="Q329" s="139">
        <v>0</v>
      </c>
      <c r="R329" s="139">
        <f>Q329*H329</f>
        <v>0</v>
      </c>
      <c r="S329" s="139">
        <v>4.0000000000000001E-3</v>
      </c>
      <c r="T329" s="140">
        <f>S329*H329</f>
        <v>8.2872000000000001E-2</v>
      </c>
      <c r="AR329" s="141" t="s">
        <v>200</v>
      </c>
      <c r="AT329" s="141" t="s">
        <v>196</v>
      </c>
      <c r="AU329" s="141" t="s">
        <v>86</v>
      </c>
      <c r="AY329" s="17" t="s">
        <v>194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7" t="s">
        <v>81</v>
      </c>
      <c r="BK329" s="142">
        <f>ROUND(I329*H329,2)</f>
        <v>0</v>
      </c>
      <c r="BL329" s="17" t="s">
        <v>200</v>
      </c>
      <c r="BM329" s="141" t="s">
        <v>517</v>
      </c>
    </row>
    <row r="330" spans="2:65" s="12" customFormat="1">
      <c r="B330" s="143"/>
      <c r="D330" s="144" t="s">
        <v>202</v>
      </c>
      <c r="E330" s="145" t="s">
        <v>1</v>
      </c>
      <c r="F330" s="146" t="s">
        <v>513</v>
      </c>
      <c r="H330" s="147">
        <v>20.718</v>
      </c>
      <c r="I330" s="148"/>
      <c r="L330" s="143"/>
      <c r="M330" s="149"/>
      <c r="T330" s="150"/>
      <c r="AT330" s="145" t="s">
        <v>202</v>
      </c>
      <c r="AU330" s="145" t="s">
        <v>86</v>
      </c>
      <c r="AV330" s="12" t="s">
        <v>86</v>
      </c>
      <c r="AW330" s="12" t="s">
        <v>32</v>
      </c>
      <c r="AX330" s="12" t="s">
        <v>81</v>
      </c>
      <c r="AY330" s="145" t="s">
        <v>194</v>
      </c>
    </row>
    <row r="331" spans="2:65" s="1" customFormat="1" ht="24.2" customHeight="1">
      <c r="B331" s="32"/>
      <c r="C331" s="129" t="s">
        <v>518</v>
      </c>
      <c r="D331" s="129" t="s">
        <v>196</v>
      </c>
      <c r="E331" s="130" t="s">
        <v>519</v>
      </c>
      <c r="F331" s="131" t="s">
        <v>520</v>
      </c>
      <c r="G331" s="132" t="s">
        <v>199</v>
      </c>
      <c r="H331" s="133">
        <v>5.4770000000000003</v>
      </c>
      <c r="I331" s="134"/>
      <c r="J331" s="135">
        <f>ROUND(I331*H331,2)</f>
        <v>0</v>
      </c>
      <c r="K331" s="136"/>
      <c r="L331" s="32"/>
      <c r="M331" s="137" t="s">
        <v>1</v>
      </c>
      <c r="N331" s="138" t="s">
        <v>41</v>
      </c>
      <c r="P331" s="139">
        <f>O331*H331</f>
        <v>0</v>
      </c>
      <c r="Q331" s="139">
        <v>0</v>
      </c>
      <c r="R331" s="139">
        <f>Q331*H331</f>
        <v>0</v>
      </c>
      <c r="S331" s="139">
        <v>3.1E-2</v>
      </c>
      <c r="T331" s="140">
        <f>S331*H331</f>
        <v>0.16978700000000002</v>
      </c>
      <c r="AR331" s="141" t="s">
        <v>200</v>
      </c>
      <c r="AT331" s="141" t="s">
        <v>196</v>
      </c>
      <c r="AU331" s="141" t="s">
        <v>86</v>
      </c>
      <c r="AY331" s="17" t="s">
        <v>194</v>
      </c>
      <c r="BE331" s="142">
        <f>IF(N331="základní",J331,0)</f>
        <v>0</v>
      </c>
      <c r="BF331" s="142">
        <f>IF(N331="snížená",J331,0)</f>
        <v>0</v>
      </c>
      <c r="BG331" s="142">
        <f>IF(N331="zákl. přenesená",J331,0)</f>
        <v>0</v>
      </c>
      <c r="BH331" s="142">
        <f>IF(N331="sníž. přenesená",J331,0)</f>
        <v>0</v>
      </c>
      <c r="BI331" s="142">
        <f>IF(N331="nulová",J331,0)</f>
        <v>0</v>
      </c>
      <c r="BJ331" s="17" t="s">
        <v>81</v>
      </c>
      <c r="BK331" s="142">
        <f>ROUND(I331*H331,2)</f>
        <v>0</v>
      </c>
      <c r="BL331" s="17" t="s">
        <v>200</v>
      </c>
      <c r="BM331" s="141" t="s">
        <v>521</v>
      </c>
    </row>
    <row r="332" spans="2:65" s="12" customFormat="1">
      <c r="B332" s="143"/>
      <c r="D332" s="144" t="s">
        <v>202</v>
      </c>
      <c r="E332" s="145" t="s">
        <v>1</v>
      </c>
      <c r="F332" s="146" t="s">
        <v>522</v>
      </c>
      <c r="H332" s="147">
        <v>1.792</v>
      </c>
      <c r="I332" s="148"/>
      <c r="L332" s="143"/>
      <c r="M332" s="149"/>
      <c r="T332" s="150"/>
      <c r="AT332" s="145" t="s">
        <v>202</v>
      </c>
      <c r="AU332" s="145" t="s">
        <v>86</v>
      </c>
      <c r="AV332" s="12" t="s">
        <v>86</v>
      </c>
      <c r="AW332" s="12" t="s">
        <v>32</v>
      </c>
      <c r="AX332" s="12" t="s">
        <v>76</v>
      </c>
      <c r="AY332" s="145" t="s">
        <v>194</v>
      </c>
    </row>
    <row r="333" spans="2:65" s="12" customFormat="1">
      <c r="B333" s="143"/>
      <c r="D333" s="144" t="s">
        <v>202</v>
      </c>
      <c r="E333" s="145" t="s">
        <v>1</v>
      </c>
      <c r="F333" s="146" t="s">
        <v>393</v>
      </c>
      <c r="H333" s="147">
        <v>3.1779999999999999</v>
      </c>
      <c r="I333" s="148"/>
      <c r="L333" s="143"/>
      <c r="M333" s="149"/>
      <c r="T333" s="150"/>
      <c r="AT333" s="145" t="s">
        <v>202</v>
      </c>
      <c r="AU333" s="145" t="s">
        <v>86</v>
      </c>
      <c r="AV333" s="12" t="s">
        <v>86</v>
      </c>
      <c r="AW333" s="12" t="s">
        <v>32</v>
      </c>
      <c r="AX333" s="12" t="s">
        <v>76</v>
      </c>
      <c r="AY333" s="145" t="s">
        <v>194</v>
      </c>
    </row>
    <row r="334" spans="2:65" s="12" customFormat="1">
      <c r="B334" s="143"/>
      <c r="D334" s="144" t="s">
        <v>202</v>
      </c>
      <c r="E334" s="145" t="s">
        <v>1</v>
      </c>
      <c r="F334" s="146" t="s">
        <v>396</v>
      </c>
      <c r="H334" s="147">
        <v>0.50700000000000001</v>
      </c>
      <c r="I334" s="148"/>
      <c r="L334" s="143"/>
      <c r="M334" s="149"/>
      <c r="T334" s="150"/>
      <c r="AT334" s="145" t="s">
        <v>202</v>
      </c>
      <c r="AU334" s="145" t="s">
        <v>86</v>
      </c>
      <c r="AV334" s="12" t="s">
        <v>86</v>
      </c>
      <c r="AW334" s="12" t="s">
        <v>32</v>
      </c>
      <c r="AX334" s="12" t="s">
        <v>76</v>
      </c>
      <c r="AY334" s="145" t="s">
        <v>194</v>
      </c>
    </row>
    <row r="335" spans="2:65" s="13" customFormat="1">
      <c r="B335" s="151"/>
      <c r="D335" s="144" t="s">
        <v>202</v>
      </c>
      <c r="E335" s="152" t="s">
        <v>1</v>
      </c>
      <c r="F335" s="153" t="s">
        <v>204</v>
      </c>
      <c r="H335" s="154">
        <v>5.4770000000000003</v>
      </c>
      <c r="I335" s="155"/>
      <c r="L335" s="151"/>
      <c r="M335" s="156"/>
      <c r="T335" s="157"/>
      <c r="AT335" s="152" t="s">
        <v>202</v>
      </c>
      <c r="AU335" s="152" t="s">
        <v>86</v>
      </c>
      <c r="AV335" s="13" t="s">
        <v>200</v>
      </c>
      <c r="AW335" s="13" t="s">
        <v>32</v>
      </c>
      <c r="AX335" s="13" t="s">
        <v>81</v>
      </c>
      <c r="AY335" s="152" t="s">
        <v>194</v>
      </c>
    </row>
    <row r="336" spans="2:65" s="1" customFormat="1" ht="24.2" customHeight="1">
      <c r="B336" s="32"/>
      <c r="C336" s="129" t="s">
        <v>523</v>
      </c>
      <c r="D336" s="129" t="s">
        <v>196</v>
      </c>
      <c r="E336" s="130" t="s">
        <v>524</v>
      </c>
      <c r="F336" s="131" t="s">
        <v>525</v>
      </c>
      <c r="G336" s="132" t="s">
        <v>199</v>
      </c>
      <c r="H336" s="133">
        <v>4.7009999999999996</v>
      </c>
      <c r="I336" s="134"/>
      <c r="J336" s="135">
        <f>ROUND(I336*H336,2)</f>
        <v>0</v>
      </c>
      <c r="K336" s="136"/>
      <c r="L336" s="32"/>
      <c r="M336" s="137" t="s">
        <v>1</v>
      </c>
      <c r="N336" s="138" t="s">
        <v>41</v>
      </c>
      <c r="P336" s="139">
        <f>O336*H336</f>
        <v>0</v>
      </c>
      <c r="Q336" s="139">
        <v>0</v>
      </c>
      <c r="R336" s="139">
        <f>Q336*H336</f>
        <v>0</v>
      </c>
      <c r="S336" s="139">
        <v>2.7E-2</v>
      </c>
      <c r="T336" s="140">
        <f>S336*H336</f>
        <v>0.12692699999999998</v>
      </c>
      <c r="AR336" s="141" t="s">
        <v>200</v>
      </c>
      <c r="AT336" s="141" t="s">
        <v>196</v>
      </c>
      <c r="AU336" s="141" t="s">
        <v>86</v>
      </c>
      <c r="AY336" s="17" t="s">
        <v>194</v>
      </c>
      <c r="BE336" s="142">
        <f>IF(N336="základní",J336,0)</f>
        <v>0</v>
      </c>
      <c r="BF336" s="142">
        <f>IF(N336="snížená",J336,0)</f>
        <v>0</v>
      </c>
      <c r="BG336" s="142">
        <f>IF(N336="zákl. přenesená",J336,0)</f>
        <v>0</v>
      </c>
      <c r="BH336" s="142">
        <f>IF(N336="sníž. přenesená",J336,0)</f>
        <v>0</v>
      </c>
      <c r="BI336" s="142">
        <f>IF(N336="nulová",J336,0)</f>
        <v>0</v>
      </c>
      <c r="BJ336" s="17" t="s">
        <v>81</v>
      </c>
      <c r="BK336" s="142">
        <f>ROUND(I336*H336,2)</f>
        <v>0</v>
      </c>
      <c r="BL336" s="17" t="s">
        <v>200</v>
      </c>
      <c r="BM336" s="141" t="s">
        <v>526</v>
      </c>
    </row>
    <row r="337" spans="2:65" s="12" customFormat="1">
      <c r="B337" s="143"/>
      <c r="D337" s="144" t="s">
        <v>202</v>
      </c>
      <c r="E337" s="145" t="s">
        <v>1</v>
      </c>
      <c r="F337" s="146" t="s">
        <v>394</v>
      </c>
      <c r="H337" s="147">
        <v>2.0299999999999998</v>
      </c>
      <c r="I337" s="148"/>
      <c r="L337" s="143"/>
      <c r="M337" s="149"/>
      <c r="T337" s="150"/>
      <c r="AT337" s="145" t="s">
        <v>202</v>
      </c>
      <c r="AU337" s="145" t="s">
        <v>86</v>
      </c>
      <c r="AV337" s="12" t="s">
        <v>86</v>
      </c>
      <c r="AW337" s="12" t="s">
        <v>32</v>
      </c>
      <c r="AX337" s="12" t="s">
        <v>76</v>
      </c>
      <c r="AY337" s="145" t="s">
        <v>194</v>
      </c>
    </row>
    <row r="338" spans="2:65" s="12" customFormat="1">
      <c r="B338" s="143"/>
      <c r="D338" s="144" t="s">
        <v>202</v>
      </c>
      <c r="E338" s="145" t="s">
        <v>1</v>
      </c>
      <c r="F338" s="146" t="s">
        <v>397</v>
      </c>
      <c r="H338" s="147">
        <v>2.6709999999999998</v>
      </c>
      <c r="I338" s="148"/>
      <c r="L338" s="143"/>
      <c r="M338" s="149"/>
      <c r="T338" s="150"/>
      <c r="AT338" s="145" t="s">
        <v>202</v>
      </c>
      <c r="AU338" s="145" t="s">
        <v>86</v>
      </c>
      <c r="AV338" s="12" t="s">
        <v>86</v>
      </c>
      <c r="AW338" s="12" t="s">
        <v>32</v>
      </c>
      <c r="AX338" s="12" t="s">
        <v>76</v>
      </c>
      <c r="AY338" s="145" t="s">
        <v>194</v>
      </c>
    </row>
    <row r="339" spans="2:65" s="13" customFormat="1">
      <c r="B339" s="151"/>
      <c r="D339" s="144" t="s">
        <v>202</v>
      </c>
      <c r="E339" s="152" t="s">
        <v>1</v>
      </c>
      <c r="F339" s="153" t="s">
        <v>204</v>
      </c>
      <c r="H339" s="154">
        <v>4.7009999999999996</v>
      </c>
      <c r="I339" s="155"/>
      <c r="L339" s="151"/>
      <c r="M339" s="156"/>
      <c r="T339" s="157"/>
      <c r="AT339" s="152" t="s">
        <v>202</v>
      </c>
      <c r="AU339" s="152" t="s">
        <v>86</v>
      </c>
      <c r="AV339" s="13" t="s">
        <v>200</v>
      </c>
      <c r="AW339" s="13" t="s">
        <v>32</v>
      </c>
      <c r="AX339" s="13" t="s">
        <v>81</v>
      </c>
      <c r="AY339" s="152" t="s">
        <v>194</v>
      </c>
    </row>
    <row r="340" spans="2:65" s="1" customFormat="1" ht="24.2" customHeight="1">
      <c r="B340" s="32"/>
      <c r="C340" s="129" t="s">
        <v>527</v>
      </c>
      <c r="D340" s="129" t="s">
        <v>196</v>
      </c>
      <c r="E340" s="130" t="s">
        <v>528</v>
      </c>
      <c r="F340" s="131" t="s">
        <v>529</v>
      </c>
      <c r="G340" s="132" t="s">
        <v>199</v>
      </c>
      <c r="H340" s="133">
        <v>52.747</v>
      </c>
      <c r="I340" s="134"/>
      <c r="J340" s="135">
        <f>ROUND(I340*H340,2)</f>
        <v>0</v>
      </c>
      <c r="K340" s="136"/>
      <c r="L340" s="32"/>
      <c r="M340" s="137" t="s">
        <v>1</v>
      </c>
      <c r="N340" s="138" t="s">
        <v>41</v>
      </c>
      <c r="P340" s="139">
        <f>O340*H340</f>
        <v>0</v>
      </c>
      <c r="Q340" s="139">
        <v>0</v>
      </c>
      <c r="R340" s="139">
        <f>Q340*H340</f>
        <v>0</v>
      </c>
      <c r="S340" s="139">
        <v>2.3E-2</v>
      </c>
      <c r="T340" s="140">
        <f>S340*H340</f>
        <v>1.2131810000000001</v>
      </c>
      <c r="AR340" s="141" t="s">
        <v>200</v>
      </c>
      <c r="AT340" s="141" t="s">
        <v>196</v>
      </c>
      <c r="AU340" s="141" t="s">
        <v>86</v>
      </c>
      <c r="AY340" s="17" t="s">
        <v>194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7" t="s">
        <v>81</v>
      </c>
      <c r="BK340" s="142">
        <f>ROUND(I340*H340,2)</f>
        <v>0</v>
      </c>
      <c r="BL340" s="17" t="s">
        <v>200</v>
      </c>
      <c r="BM340" s="141" t="s">
        <v>530</v>
      </c>
    </row>
    <row r="341" spans="2:65" s="12" customFormat="1">
      <c r="B341" s="143"/>
      <c r="D341" s="144" t="s">
        <v>202</v>
      </c>
      <c r="E341" s="145" t="s">
        <v>1</v>
      </c>
      <c r="F341" s="146" t="s">
        <v>392</v>
      </c>
      <c r="H341" s="147">
        <v>18.821000000000002</v>
      </c>
      <c r="I341" s="148"/>
      <c r="L341" s="143"/>
      <c r="M341" s="149"/>
      <c r="T341" s="150"/>
      <c r="AT341" s="145" t="s">
        <v>202</v>
      </c>
      <c r="AU341" s="145" t="s">
        <v>86</v>
      </c>
      <c r="AV341" s="12" t="s">
        <v>86</v>
      </c>
      <c r="AW341" s="12" t="s">
        <v>32</v>
      </c>
      <c r="AX341" s="12" t="s">
        <v>76</v>
      </c>
      <c r="AY341" s="145" t="s">
        <v>194</v>
      </c>
    </row>
    <row r="342" spans="2:65" s="12" customFormat="1">
      <c r="B342" s="143"/>
      <c r="D342" s="144" t="s">
        <v>202</v>
      </c>
      <c r="E342" s="145" t="s">
        <v>1</v>
      </c>
      <c r="F342" s="146" t="s">
        <v>531</v>
      </c>
      <c r="H342" s="147">
        <v>8.92</v>
      </c>
      <c r="I342" s="148"/>
      <c r="L342" s="143"/>
      <c r="M342" s="149"/>
      <c r="T342" s="150"/>
      <c r="AT342" s="145" t="s">
        <v>202</v>
      </c>
      <c r="AU342" s="145" t="s">
        <v>86</v>
      </c>
      <c r="AV342" s="12" t="s">
        <v>86</v>
      </c>
      <c r="AW342" s="12" t="s">
        <v>32</v>
      </c>
      <c r="AX342" s="12" t="s">
        <v>76</v>
      </c>
      <c r="AY342" s="145" t="s">
        <v>194</v>
      </c>
    </row>
    <row r="343" spans="2:65" s="12" customFormat="1">
      <c r="B343" s="143"/>
      <c r="D343" s="144" t="s">
        <v>202</v>
      </c>
      <c r="E343" s="145" t="s">
        <v>1</v>
      </c>
      <c r="F343" s="146" t="s">
        <v>398</v>
      </c>
      <c r="H343" s="147">
        <v>25.006</v>
      </c>
      <c r="I343" s="148"/>
      <c r="L343" s="143"/>
      <c r="M343" s="149"/>
      <c r="T343" s="150"/>
      <c r="AT343" s="145" t="s">
        <v>202</v>
      </c>
      <c r="AU343" s="145" t="s">
        <v>86</v>
      </c>
      <c r="AV343" s="12" t="s">
        <v>86</v>
      </c>
      <c r="AW343" s="12" t="s">
        <v>32</v>
      </c>
      <c r="AX343" s="12" t="s">
        <v>76</v>
      </c>
      <c r="AY343" s="145" t="s">
        <v>194</v>
      </c>
    </row>
    <row r="344" spans="2:65" s="13" customFormat="1">
      <c r="B344" s="151"/>
      <c r="D344" s="144" t="s">
        <v>202</v>
      </c>
      <c r="E344" s="152" t="s">
        <v>1</v>
      </c>
      <c r="F344" s="153" t="s">
        <v>204</v>
      </c>
      <c r="H344" s="154">
        <v>52.747</v>
      </c>
      <c r="I344" s="155"/>
      <c r="L344" s="151"/>
      <c r="M344" s="156"/>
      <c r="T344" s="157"/>
      <c r="AT344" s="152" t="s">
        <v>202</v>
      </c>
      <c r="AU344" s="152" t="s">
        <v>86</v>
      </c>
      <c r="AV344" s="13" t="s">
        <v>200</v>
      </c>
      <c r="AW344" s="13" t="s">
        <v>32</v>
      </c>
      <c r="AX344" s="13" t="s">
        <v>81</v>
      </c>
      <c r="AY344" s="152" t="s">
        <v>194</v>
      </c>
    </row>
    <row r="345" spans="2:65" s="1" customFormat="1" ht="37.9" customHeight="1">
      <c r="B345" s="32"/>
      <c r="C345" s="129" t="s">
        <v>532</v>
      </c>
      <c r="D345" s="129" t="s">
        <v>196</v>
      </c>
      <c r="E345" s="130" t="s">
        <v>533</v>
      </c>
      <c r="F345" s="131" t="s">
        <v>534</v>
      </c>
      <c r="G345" s="132" t="s">
        <v>199</v>
      </c>
      <c r="H345" s="133">
        <v>30.888000000000002</v>
      </c>
      <c r="I345" s="134"/>
      <c r="J345" s="135">
        <f>ROUND(I345*H345,2)</f>
        <v>0</v>
      </c>
      <c r="K345" s="136"/>
      <c r="L345" s="32"/>
      <c r="M345" s="137" t="s">
        <v>1</v>
      </c>
      <c r="N345" s="138" t="s">
        <v>41</v>
      </c>
      <c r="P345" s="139">
        <f>O345*H345</f>
        <v>0</v>
      </c>
      <c r="Q345" s="139">
        <v>0</v>
      </c>
      <c r="R345" s="139">
        <f>Q345*H345</f>
        <v>0</v>
      </c>
      <c r="S345" s="139">
        <v>4.5999999999999999E-2</v>
      </c>
      <c r="T345" s="140">
        <f>S345*H345</f>
        <v>1.4208480000000001</v>
      </c>
      <c r="AR345" s="141" t="s">
        <v>200</v>
      </c>
      <c r="AT345" s="141" t="s">
        <v>196</v>
      </c>
      <c r="AU345" s="141" t="s">
        <v>86</v>
      </c>
      <c r="AY345" s="17" t="s">
        <v>194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7" t="s">
        <v>81</v>
      </c>
      <c r="BK345" s="142">
        <f>ROUND(I345*H345,2)</f>
        <v>0</v>
      </c>
      <c r="BL345" s="17" t="s">
        <v>200</v>
      </c>
      <c r="BM345" s="141" t="s">
        <v>535</v>
      </c>
    </row>
    <row r="346" spans="2:65" s="14" customFormat="1">
      <c r="B346" s="158"/>
      <c r="D346" s="144" t="s">
        <v>202</v>
      </c>
      <c r="E346" s="159" t="s">
        <v>1</v>
      </c>
      <c r="F346" s="160" t="s">
        <v>266</v>
      </c>
      <c r="H346" s="159" t="s">
        <v>1</v>
      </c>
      <c r="I346" s="161"/>
      <c r="L346" s="158"/>
      <c r="M346" s="162"/>
      <c r="T346" s="163"/>
      <c r="AT346" s="159" t="s">
        <v>202</v>
      </c>
      <c r="AU346" s="159" t="s">
        <v>86</v>
      </c>
      <c r="AV346" s="14" t="s">
        <v>81</v>
      </c>
      <c r="AW346" s="14" t="s">
        <v>32</v>
      </c>
      <c r="AX346" s="14" t="s">
        <v>76</v>
      </c>
      <c r="AY346" s="159" t="s">
        <v>194</v>
      </c>
    </row>
    <row r="347" spans="2:65" s="12" customFormat="1">
      <c r="B347" s="143"/>
      <c r="D347" s="144" t="s">
        <v>202</v>
      </c>
      <c r="E347" s="145" t="s">
        <v>1</v>
      </c>
      <c r="F347" s="146" t="s">
        <v>536</v>
      </c>
      <c r="H347" s="147">
        <v>30.888000000000002</v>
      </c>
      <c r="I347" s="148"/>
      <c r="L347" s="143"/>
      <c r="M347" s="149"/>
      <c r="T347" s="150"/>
      <c r="AT347" s="145" t="s">
        <v>202</v>
      </c>
      <c r="AU347" s="145" t="s">
        <v>86</v>
      </c>
      <c r="AV347" s="12" t="s">
        <v>86</v>
      </c>
      <c r="AW347" s="12" t="s">
        <v>32</v>
      </c>
      <c r="AX347" s="12" t="s">
        <v>76</v>
      </c>
      <c r="AY347" s="145" t="s">
        <v>194</v>
      </c>
    </row>
    <row r="348" spans="2:65" s="13" customFormat="1">
      <c r="B348" s="151"/>
      <c r="D348" s="144" t="s">
        <v>202</v>
      </c>
      <c r="E348" s="152" t="s">
        <v>121</v>
      </c>
      <c r="F348" s="153" t="s">
        <v>204</v>
      </c>
      <c r="H348" s="154">
        <v>30.888000000000002</v>
      </c>
      <c r="I348" s="155"/>
      <c r="L348" s="151"/>
      <c r="M348" s="156"/>
      <c r="T348" s="157"/>
      <c r="AT348" s="152" t="s">
        <v>202</v>
      </c>
      <c r="AU348" s="152" t="s">
        <v>86</v>
      </c>
      <c r="AV348" s="13" t="s">
        <v>200</v>
      </c>
      <c r="AW348" s="13" t="s">
        <v>32</v>
      </c>
      <c r="AX348" s="13" t="s">
        <v>81</v>
      </c>
      <c r="AY348" s="152" t="s">
        <v>194</v>
      </c>
    </row>
    <row r="349" spans="2:65" s="1" customFormat="1" ht="24.2" customHeight="1">
      <c r="B349" s="32"/>
      <c r="C349" s="129" t="s">
        <v>537</v>
      </c>
      <c r="D349" s="129" t="s">
        <v>196</v>
      </c>
      <c r="E349" s="130" t="s">
        <v>538</v>
      </c>
      <c r="F349" s="131" t="s">
        <v>539</v>
      </c>
      <c r="G349" s="132" t="s">
        <v>199</v>
      </c>
      <c r="H349" s="133">
        <v>6.0350000000000001</v>
      </c>
      <c r="I349" s="134"/>
      <c r="J349" s="135">
        <f>ROUND(I349*H349,2)</f>
        <v>0</v>
      </c>
      <c r="K349" s="136"/>
      <c r="L349" s="32"/>
      <c r="M349" s="137" t="s">
        <v>1</v>
      </c>
      <c r="N349" s="138" t="s">
        <v>41</v>
      </c>
      <c r="P349" s="139">
        <f>O349*H349</f>
        <v>0</v>
      </c>
      <c r="Q349" s="139">
        <v>0</v>
      </c>
      <c r="R349" s="139">
        <f>Q349*H349</f>
        <v>0</v>
      </c>
      <c r="S349" s="139">
        <v>6.8000000000000005E-2</v>
      </c>
      <c r="T349" s="140">
        <f>S349*H349</f>
        <v>0.41038000000000002</v>
      </c>
      <c r="AR349" s="141" t="s">
        <v>200</v>
      </c>
      <c r="AT349" s="141" t="s">
        <v>196</v>
      </c>
      <c r="AU349" s="141" t="s">
        <v>86</v>
      </c>
      <c r="AY349" s="17" t="s">
        <v>194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7" t="s">
        <v>81</v>
      </c>
      <c r="BK349" s="142">
        <f>ROUND(I349*H349,2)</f>
        <v>0</v>
      </c>
      <c r="BL349" s="17" t="s">
        <v>200</v>
      </c>
      <c r="BM349" s="141" t="s">
        <v>540</v>
      </c>
    </row>
    <row r="350" spans="2:65" s="14" customFormat="1">
      <c r="B350" s="158"/>
      <c r="D350" s="144" t="s">
        <v>202</v>
      </c>
      <c r="E350" s="159" t="s">
        <v>1</v>
      </c>
      <c r="F350" s="160" t="s">
        <v>541</v>
      </c>
      <c r="H350" s="159" t="s">
        <v>1</v>
      </c>
      <c r="I350" s="161"/>
      <c r="L350" s="158"/>
      <c r="M350" s="162"/>
      <c r="T350" s="163"/>
      <c r="AT350" s="159" t="s">
        <v>202</v>
      </c>
      <c r="AU350" s="159" t="s">
        <v>86</v>
      </c>
      <c r="AV350" s="14" t="s">
        <v>81</v>
      </c>
      <c r="AW350" s="14" t="s">
        <v>32</v>
      </c>
      <c r="AX350" s="14" t="s">
        <v>76</v>
      </c>
      <c r="AY350" s="159" t="s">
        <v>194</v>
      </c>
    </row>
    <row r="351" spans="2:65" s="12" customFormat="1" ht="22.5">
      <c r="B351" s="143"/>
      <c r="D351" s="144" t="s">
        <v>202</v>
      </c>
      <c r="E351" s="145" t="s">
        <v>124</v>
      </c>
      <c r="F351" s="146" t="s">
        <v>542</v>
      </c>
      <c r="H351" s="147">
        <v>6.0350000000000001</v>
      </c>
      <c r="I351" s="148"/>
      <c r="L351" s="143"/>
      <c r="M351" s="149"/>
      <c r="T351" s="150"/>
      <c r="AT351" s="145" t="s">
        <v>202</v>
      </c>
      <c r="AU351" s="145" t="s">
        <v>86</v>
      </c>
      <c r="AV351" s="12" t="s">
        <v>86</v>
      </c>
      <c r="AW351" s="12" t="s">
        <v>32</v>
      </c>
      <c r="AX351" s="12" t="s">
        <v>81</v>
      </c>
      <c r="AY351" s="145" t="s">
        <v>194</v>
      </c>
    </row>
    <row r="352" spans="2:65" s="1" customFormat="1" ht="24.2" customHeight="1">
      <c r="B352" s="32"/>
      <c r="C352" s="129" t="s">
        <v>543</v>
      </c>
      <c r="D352" s="129" t="s">
        <v>196</v>
      </c>
      <c r="E352" s="130" t="s">
        <v>544</v>
      </c>
      <c r="F352" s="131" t="s">
        <v>545</v>
      </c>
      <c r="G352" s="132" t="s">
        <v>199</v>
      </c>
      <c r="H352" s="133">
        <v>1.1919999999999999</v>
      </c>
      <c r="I352" s="134"/>
      <c r="J352" s="135">
        <f>ROUND(I352*H352,2)</f>
        <v>0</v>
      </c>
      <c r="K352" s="136"/>
      <c r="L352" s="32"/>
      <c r="M352" s="137" t="s">
        <v>1</v>
      </c>
      <c r="N352" s="138" t="s">
        <v>41</v>
      </c>
      <c r="P352" s="139">
        <f>O352*H352</f>
        <v>0</v>
      </c>
      <c r="Q352" s="139">
        <v>0</v>
      </c>
      <c r="R352" s="139">
        <f>Q352*H352</f>
        <v>0</v>
      </c>
      <c r="S352" s="139">
        <v>0</v>
      </c>
      <c r="T352" s="140">
        <f>S352*H352</f>
        <v>0</v>
      </c>
      <c r="AR352" s="141" t="s">
        <v>200</v>
      </c>
      <c r="AT352" s="141" t="s">
        <v>196</v>
      </c>
      <c r="AU352" s="141" t="s">
        <v>86</v>
      </c>
      <c r="AY352" s="17" t="s">
        <v>194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7" t="s">
        <v>81</v>
      </c>
      <c r="BK352" s="142">
        <f>ROUND(I352*H352,2)</f>
        <v>0</v>
      </c>
      <c r="BL352" s="17" t="s">
        <v>200</v>
      </c>
      <c r="BM352" s="141" t="s">
        <v>546</v>
      </c>
    </row>
    <row r="353" spans="2:65" s="12" customFormat="1">
      <c r="B353" s="143"/>
      <c r="D353" s="144" t="s">
        <v>202</v>
      </c>
      <c r="E353" s="145" t="s">
        <v>1</v>
      </c>
      <c r="F353" s="146" t="s">
        <v>83</v>
      </c>
      <c r="H353" s="147">
        <v>1.1919999999999999</v>
      </c>
      <c r="I353" s="148"/>
      <c r="L353" s="143"/>
      <c r="M353" s="149"/>
      <c r="T353" s="150"/>
      <c r="AT353" s="145" t="s">
        <v>202</v>
      </c>
      <c r="AU353" s="145" t="s">
        <v>86</v>
      </c>
      <c r="AV353" s="12" t="s">
        <v>86</v>
      </c>
      <c r="AW353" s="12" t="s">
        <v>32</v>
      </c>
      <c r="AX353" s="12" t="s">
        <v>81</v>
      </c>
      <c r="AY353" s="145" t="s">
        <v>194</v>
      </c>
    </row>
    <row r="354" spans="2:65" s="1" customFormat="1" ht="21.75" customHeight="1">
      <c r="B354" s="32"/>
      <c r="C354" s="129" t="s">
        <v>547</v>
      </c>
      <c r="D354" s="129" t="s">
        <v>196</v>
      </c>
      <c r="E354" s="130" t="s">
        <v>548</v>
      </c>
      <c r="F354" s="131" t="s">
        <v>549</v>
      </c>
      <c r="G354" s="132" t="s">
        <v>380</v>
      </c>
      <c r="H354" s="133">
        <v>1</v>
      </c>
      <c r="I354" s="134"/>
      <c r="J354" s="135">
        <f>ROUND(I354*H354,2)</f>
        <v>0</v>
      </c>
      <c r="K354" s="136"/>
      <c r="L354" s="32"/>
      <c r="M354" s="137" t="s">
        <v>1</v>
      </c>
      <c r="N354" s="138" t="s">
        <v>41</v>
      </c>
      <c r="P354" s="139">
        <f>O354*H354</f>
        <v>0</v>
      </c>
      <c r="Q354" s="139">
        <v>0</v>
      </c>
      <c r="R354" s="139">
        <f>Q354*H354</f>
        <v>0</v>
      </c>
      <c r="S354" s="139">
        <v>0</v>
      </c>
      <c r="T354" s="140">
        <f>S354*H354</f>
        <v>0</v>
      </c>
      <c r="AR354" s="141" t="s">
        <v>200</v>
      </c>
      <c r="AT354" s="141" t="s">
        <v>196</v>
      </c>
      <c r="AU354" s="141" t="s">
        <v>86</v>
      </c>
      <c r="AY354" s="17" t="s">
        <v>194</v>
      </c>
      <c r="BE354" s="142">
        <f>IF(N354="základní",J354,0)</f>
        <v>0</v>
      </c>
      <c r="BF354" s="142">
        <f>IF(N354="snížená",J354,0)</f>
        <v>0</v>
      </c>
      <c r="BG354" s="142">
        <f>IF(N354="zákl. přenesená",J354,0)</f>
        <v>0</v>
      </c>
      <c r="BH354" s="142">
        <f>IF(N354="sníž. přenesená",J354,0)</f>
        <v>0</v>
      </c>
      <c r="BI354" s="142">
        <f>IF(N354="nulová",J354,0)</f>
        <v>0</v>
      </c>
      <c r="BJ354" s="17" t="s">
        <v>81</v>
      </c>
      <c r="BK354" s="142">
        <f>ROUND(I354*H354,2)</f>
        <v>0</v>
      </c>
      <c r="BL354" s="17" t="s">
        <v>200</v>
      </c>
      <c r="BM354" s="141" t="s">
        <v>550</v>
      </c>
    </row>
    <row r="355" spans="2:65" s="11" customFormat="1" ht="22.9" customHeight="1">
      <c r="B355" s="117"/>
      <c r="D355" s="118" t="s">
        <v>75</v>
      </c>
      <c r="E355" s="127" t="s">
        <v>551</v>
      </c>
      <c r="F355" s="127" t="s">
        <v>552</v>
      </c>
      <c r="I355" s="120"/>
      <c r="J355" s="128">
        <f>BK355</f>
        <v>0</v>
      </c>
      <c r="L355" s="117"/>
      <c r="M355" s="122"/>
      <c r="P355" s="123">
        <f>SUM(P356:P360)</f>
        <v>0</v>
      </c>
      <c r="R355" s="123">
        <f>SUM(R356:R360)</f>
        <v>0</v>
      </c>
      <c r="T355" s="124">
        <f>SUM(T356:T360)</f>
        <v>0</v>
      </c>
      <c r="AR355" s="118" t="s">
        <v>81</v>
      </c>
      <c r="AT355" s="125" t="s">
        <v>75</v>
      </c>
      <c r="AU355" s="125" t="s">
        <v>81</v>
      </c>
      <c r="AY355" s="118" t="s">
        <v>194</v>
      </c>
      <c r="BK355" s="126">
        <f>SUM(BK356:BK360)</f>
        <v>0</v>
      </c>
    </row>
    <row r="356" spans="2:65" s="1" customFormat="1" ht="33" customHeight="1">
      <c r="B356" s="32"/>
      <c r="C356" s="129" t="s">
        <v>553</v>
      </c>
      <c r="D356" s="129" t="s">
        <v>196</v>
      </c>
      <c r="E356" s="130" t="s">
        <v>554</v>
      </c>
      <c r="F356" s="131" t="s">
        <v>555</v>
      </c>
      <c r="G356" s="132" t="s">
        <v>223</v>
      </c>
      <c r="H356" s="133">
        <v>5.6769999999999996</v>
      </c>
      <c r="I356" s="134"/>
      <c r="J356" s="135">
        <f>ROUND(I356*H356,2)</f>
        <v>0</v>
      </c>
      <c r="K356" s="136"/>
      <c r="L356" s="32"/>
      <c r="M356" s="137" t="s">
        <v>1</v>
      </c>
      <c r="N356" s="138" t="s">
        <v>41</v>
      </c>
      <c r="P356" s="139">
        <f>O356*H356</f>
        <v>0</v>
      </c>
      <c r="Q356" s="139">
        <v>0</v>
      </c>
      <c r="R356" s="139">
        <f>Q356*H356</f>
        <v>0</v>
      </c>
      <c r="S356" s="139">
        <v>0</v>
      </c>
      <c r="T356" s="140">
        <f>S356*H356</f>
        <v>0</v>
      </c>
      <c r="AR356" s="141" t="s">
        <v>200</v>
      </c>
      <c r="AT356" s="141" t="s">
        <v>196</v>
      </c>
      <c r="AU356" s="141" t="s">
        <v>86</v>
      </c>
      <c r="AY356" s="17" t="s">
        <v>194</v>
      </c>
      <c r="BE356" s="142">
        <f>IF(N356="základní",J356,0)</f>
        <v>0</v>
      </c>
      <c r="BF356" s="142">
        <f>IF(N356="snížená",J356,0)</f>
        <v>0</v>
      </c>
      <c r="BG356" s="142">
        <f>IF(N356="zákl. přenesená",J356,0)</f>
        <v>0</v>
      </c>
      <c r="BH356" s="142">
        <f>IF(N356="sníž. přenesená",J356,0)</f>
        <v>0</v>
      </c>
      <c r="BI356" s="142">
        <f>IF(N356="nulová",J356,0)</f>
        <v>0</v>
      </c>
      <c r="BJ356" s="17" t="s">
        <v>81</v>
      </c>
      <c r="BK356" s="142">
        <f>ROUND(I356*H356,2)</f>
        <v>0</v>
      </c>
      <c r="BL356" s="17" t="s">
        <v>200</v>
      </c>
      <c r="BM356" s="141" t="s">
        <v>556</v>
      </c>
    </row>
    <row r="357" spans="2:65" s="1" customFormat="1" ht="24.2" customHeight="1">
      <c r="B357" s="32"/>
      <c r="C357" s="129" t="s">
        <v>557</v>
      </c>
      <c r="D357" s="129" t="s">
        <v>196</v>
      </c>
      <c r="E357" s="130" t="s">
        <v>558</v>
      </c>
      <c r="F357" s="131" t="s">
        <v>559</v>
      </c>
      <c r="G357" s="132" t="s">
        <v>223</v>
      </c>
      <c r="H357" s="133">
        <v>5.6769999999999996</v>
      </c>
      <c r="I357" s="134"/>
      <c r="J357" s="135">
        <f>ROUND(I357*H357,2)</f>
        <v>0</v>
      </c>
      <c r="K357" s="136"/>
      <c r="L357" s="32"/>
      <c r="M357" s="137" t="s">
        <v>1</v>
      </c>
      <c r="N357" s="138" t="s">
        <v>41</v>
      </c>
      <c r="P357" s="139">
        <f>O357*H357</f>
        <v>0</v>
      </c>
      <c r="Q357" s="139">
        <v>0</v>
      </c>
      <c r="R357" s="139">
        <f>Q357*H357</f>
        <v>0</v>
      </c>
      <c r="S357" s="139">
        <v>0</v>
      </c>
      <c r="T357" s="140">
        <f>S357*H357</f>
        <v>0</v>
      </c>
      <c r="AR357" s="141" t="s">
        <v>200</v>
      </c>
      <c r="AT357" s="141" t="s">
        <v>196</v>
      </c>
      <c r="AU357" s="141" t="s">
        <v>86</v>
      </c>
      <c r="AY357" s="17" t="s">
        <v>194</v>
      </c>
      <c r="BE357" s="142">
        <f>IF(N357="základní",J357,0)</f>
        <v>0</v>
      </c>
      <c r="BF357" s="142">
        <f>IF(N357="snížená",J357,0)</f>
        <v>0</v>
      </c>
      <c r="BG357" s="142">
        <f>IF(N357="zákl. přenesená",J357,0)</f>
        <v>0</v>
      </c>
      <c r="BH357" s="142">
        <f>IF(N357="sníž. přenesená",J357,0)</f>
        <v>0</v>
      </c>
      <c r="BI357" s="142">
        <f>IF(N357="nulová",J357,0)</f>
        <v>0</v>
      </c>
      <c r="BJ357" s="17" t="s">
        <v>81</v>
      </c>
      <c r="BK357" s="142">
        <f>ROUND(I357*H357,2)</f>
        <v>0</v>
      </c>
      <c r="BL357" s="17" t="s">
        <v>200</v>
      </c>
      <c r="BM357" s="141" t="s">
        <v>560</v>
      </c>
    </row>
    <row r="358" spans="2:65" s="1" customFormat="1" ht="24.2" customHeight="1">
      <c r="B358" s="32"/>
      <c r="C358" s="129" t="s">
        <v>561</v>
      </c>
      <c r="D358" s="129" t="s">
        <v>196</v>
      </c>
      <c r="E358" s="130" t="s">
        <v>562</v>
      </c>
      <c r="F358" s="131" t="s">
        <v>563</v>
      </c>
      <c r="G358" s="132" t="s">
        <v>223</v>
      </c>
      <c r="H358" s="133">
        <v>107.863</v>
      </c>
      <c r="I358" s="134"/>
      <c r="J358" s="135">
        <f>ROUND(I358*H358,2)</f>
        <v>0</v>
      </c>
      <c r="K358" s="136"/>
      <c r="L358" s="32"/>
      <c r="M358" s="137" t="s">
        <v>1</v>
      </c>
      <c r="N358" s="138" t="s">
        <v>41</v>
      </c>
      <c r="P358" s="139">
        <f>O358*H358</f>
        <v>0</v>
      </c>
      <c r="Q358" s="139">
        <v>0</v>
      </c>
      <c r="R358" s="139">
        <f>Q358*H358</f>
        <v>0</v>
      </c>
      <c r="S358" s="139">
        <v>0</v>
      </c>
      <c r="T358" s="140">
        <f>S358*H358</f>
        <v>0</v>
      </c>
      <c r="AR358" s="141" t="s">
        <v>200</v>
      </c>
      <c r="AT358" s="141" t="s">
        <v>196</v>
      </c>
      <c r="AU358" s="141" t="s">
        <v>86</v>
      </c>
      <c r="AY358" s="17" t="s">
        <v>194</v>
      </c>
      <c r="BE358" s="142">
        <f>IF(N358="základní",J358,0)</f>
        <v>0</v>
      </c>
      <c r="BF358" s="142">
        <f>IF(N358="snížená",J358,0)</f>
        <v>0</v>
      </c>
      <c r="BG358" s="142">
        <f>IF(N358="zákl. přenesená",J358,0)</f>
        <v>0</v>
      </c>
      <c r="BH358" s="142">
        <f>IF(N358="sníž. přenesená",J358,0)</f>
        <v>0</v>
      </c>
      <c r="BI358" s="142">
        <f>IF(N358="nulová",J358,0)</f>
        <v>0</v>
      </c>
      <c r="BJ358" s="17" t="s">
        <v>81</v>
      </c>
      <c r="BK358" s="142">
        <f>ROUND(I358*H358,2)</f>
        <v>0</v>
      </c>
      <c r="BL358" s="17" t="s">
        <v>200</v>
      </c>
      <c r="BM358" s="141" t="s">
        <v>564</v>
      </c>
    </row>
    <row r="359" spans="2:65" s="12" customFormat="1">
      <c r="B359" s="143"/>
      <c r="D359" s="144" t="s">
        <v>202</v>
      </c>
      <c r="F359" s="146" t="s">
        <v>565</v>
      </c>
      <c r="H359" s="147">
        <v>107.863</v>
      </c>
      <c r="I359" s="148"/>
      <c r="L359" s="143"/>
      <c r="M359" s="149"/>
      <c r="T359" s="150"/>
      <c r="AT359" s="145" t="s">
        <v>202</v>
      </c>
      <c r="AU359" s="145" t="s">
        <v>86</v>
      </c>
      <c r="AV359" s="12" t="s">
        <v>86</v>
      </c>
      <c r="AW359" s="12" t="s">
        <v>4</v>
      </c>
      <c r="AX359" s="12" t="s">
        <v>81</v>
      </c>
      <c r="AY359" s="145" t="s">
        <v>194</v>
      </c>
    </row>
    <row r="360" spans="2:65" s="1" customFormat="1" ht="33" customHeight="1">
      <c r="B360" s="32"/>
      <c r="C360" s="129" t="s">
        <v>566</v>
      </c>
      <c r="D360" s="129" t="s">
        <v>196</v>
      </c>
      <c r="E360" s="130" t="s">
        <v>567</v>
      </c>
      <c r="F360" s="131" t="s">
        <v>568</v>
      </c>
      <c r="G360" s="132" t="s">
        <v>223</v>
      </c>
      <c r="H360" s="133">
        <v>5.6769999999999996</v>
      </c>
      <c r="I360" s="134"/>
      <c r="J360" s="135">
        <f>ROUND(I360*H360,2)</f>
        <v>0</v>
      </c>
      <c r="K360" s="136"/>
      <c r="L360" s="32"/>
      <c r="M360" s="137" t="s">
        <v>1</v>
      </c>
      <c r="N360" s="138" t="s">
        <v>41</v>
      </c>
      <c r="P360" s="139">
        <f>O360*H360</f>
        <v>0</v>
      </c>
      <c r="Q360" s="139">
        <v>0</v>
      </c>
      <c r="R360" s="139">
        <f>Q360*H360</f>
        <v>0</v>
      </c>
      <c r="S360" s="139">
        <v>0</v>
      </c>
      <c r="T360" s="140">
        <f>S360*H360</f>
        <v>0</v>
      </c>
      <c r="AR360" s="141" t="s">
        <v>200</v>
      </c>
      <c r="AT360" s="141" t="s">
        <v>196</v>
      </c>
      <c r="AU360" s="141" t="s">
        <v>86</v>
      </c>
      <c r="AY360" s="17" t="s">
        <v>194</v>
      </c>
      <c r="BE360" s="142">
        <f>IF(N360="základní",J360,0)</f>
        <v>0</v>
      </c>
      <c r="BF360" s="142">
        <f>IF(N360="snížená",J360,0)</f>
        <v>0</v>
      </c>
      <c r="BG360" s="142">
        <f>IF(N360="zákl. přenesená",J360,0)</f>
        <v>0</v>
      </c>
      <c r="BH360" s="142">
        <f>IF(N360="sníž. přenesená",J360,0)</f>
        <v>0</v>
      </c>
      <c r="BI360" s="142">
        <f>IF(N360="nulová",J360,0)</f>
        <v>0</v>
      </c>
      <c r="BJ360" s="17" t="s">
        <v>81</v>
      </c>
      <c r="BK360" s="142">
        <f>ROUND(I360*H360,2)</f>
        <v>0</v>
      </c>
      <c r="BL360" s="17" t="s">
        <v>200</v>
      </c>
      <c r="BM360" s="141" t="s">
        <v>569</v>
      </c>
    </row>
    <row r="361" spans="2:65" s="11" customFormat="1" ht="22.9" customHeight="1">
      <c r="B361" s="117"/>
      <c r="D361" s="118" t="s">
        <v>75</v>
      </c>
      <c r="E361" s="127" t="s">
        <v>570</v>
      </c>
      <c r="F361" s="127" t="s">
        <v>571</v>
      </c>
      <c r="I361" s="120"/>
      <c r="J361" s="128">
        <f>BK361</f>
        <v>0</v>
      </c>
      <c r="L361" s="117"/>
      <c r="M361" s="122"/>
      <c r="P361" s="123">
        <f>P362</f>
        <v>0</v>
      </c>
      <c r="R361" s="123">
        <f>R362</f>
        <v>0</v>
      </c>
      <c r="T361" s="124">
        <f>T362</f>
        <v>0</v>
      </c>
      <c r="AR361" s="118" t="s">
        <v>81</v>
      </c>
      <c r="AT361" s="125" t="s">
        <v>75</v>
      </c>
      <c r="AU361" s="125" t="s">
        <v>81</v>
      </c>
      <c r="AY361" s="118" t="s">
        <v>194</v>
      </c>
      <c r="BK361" s="126">
        <f>BK362</f>
        <v>0</v>
      </c>
    </row>
    <row r="362" spans="2:65" s="1" customFormat="1" ht="21.75" customHeight="1">
      <c r="B362" s="32"/>
      <c r="C362" s="129" t="s">
        <v>572</v>
      </c>
      <c r="D362" s="129" t="s">
        <v>196</v>
      </c>
      <c r="E362" s="130" t="s">
        <v>573</v>
      </c>
      <c r="F362" s="131" t="s">
        <v>574</v>
      </c>
      <c r="G362" s="132" t="s">
        <v>223</v>
      </c>
      <c r="H362" s="133">
        <v>3.004</v>
      </c>
      <c r="I362" s="134"/>
      <c r="J362" s="135">
        <f>ROUND(I362*H362,2)</f>
        <v>0</v>
      </c>
      <c r="K362" s="136"/>
      <c r="L362" s="32"/>
      <c r="M362" s="137" t="s">
        <v>1</v>
      </c>
      <c r="N362" s="138" t="s">
        <v>41</v>
      </c>
      <c r="P362" s="139">
        <f>O362*H362</f>
        <v>0</v>
      </c>
      <c r="Q362" s="139">
        <v>0</v>
      </c>
      <c r="R362" s="139">
        <f>Q362*H362</f>
        <v>0</v>
      </c>
      <c r="S362" s="139">
        <v>0</v>
      </c>
      <c r="T362" s="140">
        <f>S362*H362</f>
        <v>0</v>
      </c>
      <c r="AR362" s="141" t="s">
        <v>200</v>
      </c>
      <c r="AT362" s="141" t="s">
        <v>196</v>
      </c>
      <c r="AU362" s="141" t="s">
        <v>86</v>
      </c>
      <c r="AY362" s="17" t="s">
        <v>194</v>
      </c>
      <c r="BE362" s="142">
        <f>IF(N362="základní",J362,0)</f>
        <v>0</v>
      </c>
      <c r="BF362" s="142">
        <f>IF(N362="snížená",J362,0)</f>
        <v>0</v>
      </c>
      <c r="BG362" s="142">
        <f>IF(N362="zákl. přenesená",J362,0)</f>
        <v>0</v>
      </c>
      <c r="BH362" s="142">
        <f>IF(N362="sníž. přenesená",J362,0)</f>
        <v>0</v>
      </c>
      <c r="BI362" s="142">
        <f>IF(N362="nulová",J362,0)</f>
        <v>0</v>
      </c>
      <c r="BJ362" s="17" t="s">
        <v>81</v>
      </c>
      <c r="BK362" s="142">
        <f>ROUND(I362*H362,2)</f>
        <v>0</v>
      </c>
      <c r="BL362" s="17" t="s">
        <v>200</v>
      </c>
      <c r="BM362" s="141" t="s">
        <v>575</v>
      </c>
    </row>
    <row r="363" spans="2:65" s="11" customFormat="1" ht="25.9" customHeight="1">
      <c r="B363" s="117"/>
      <c r="D363" s="118" t="s">
        <v>75</v>
      </c>
      <c r="E363" s="119" t="s">
        <v>576</v>
      </c>
      <c r="F363" s="119" t="s">
        <v>577</v>
      </c>
      <c r="I363" s="120"/>
      <c r="J363" s="121">
        <f>BK363</f>
        <v>0</v>
      </c>
      <c r="L363" s="117"/>
      <c r="M363" s="122"/>
      <c r="P363" s="123">
        <f>P364+P380+P388+P412+P432+P462+P465+P480+P501+P514+P523</f>
        <v>0</v>
      </c>
      <c r="R363" s="123">
        <f>R364+R380+R388+R412+R432+R462+R465+R480+R501+R514+R523</f>
        <v>0.86567285802800009</v>
      </c>
      <c r="T363" s="124">
        <f>T364+T380+T388+T412+T432+T462+T465+T480+T501+T514+T523</f>
        <v>0.66834454999999993</v>
      </c>
      <c r="AR363" s="118" t="s">
        <v>86</v>
      </c>
      <c r="AT363" s="125" t="s">
        <v>75</v>
      </c>
      <c r="AU363" s="125" t="s">
        <v>76</v>
      </c>
      <c r="AY363" s="118" t="s">
        <v>194</v>
      </c>
      <c r="BK363" s="126">
        <f>BK364+BK380+BK388+BK412+BK432+BK462+BK465+BK480+BK501+BK514+BK523</f>
        <v>0</v>
      </c>
    </row>
    <row r="364" spans="2:65" s="11" customFormat="1" ht="22.9" customHeight="1">
      <c r="B364" s="117"/>
      <c r="D364" s="118" t="s">
        <v>75</v>
      </c>
      <c r="E364" s="127" t="s">
        <v>578</v>
      </c>
      <c r="F364" s="127" t="s">
        <v>579</v>
      </c>
      <c r="I364" s="120"/>
      <c r="J364" s="128">
        <f>BK364</f>
        <v>0</v>
      </c>
      <c r="L364" s="117"/>
      <c r="M364" s="122"/>
      <c r="P364" s="123">
        <f>SUM(P365:P379)</f>
        <v>0</v>
      </c>
      <c r="R364" s="123">
        <f>SUM(R365:R379)</f>
        <v>8.20988E-2</v>
      </c>
      <c r="T364" s="124">
        <f>SUM(T365:T379)</f>
        <v>3.4187999999999996E-2</v>
      </c>
      <c r="AR364" s="118" t="s">
        <v>86</v>
      </c>
      <c r="AT364" s="125" t="s">
        <v>75</v>
      </c>
      <c r="AU364" s="125" t="s">
        <v>81</v>
      </c>
      <c r="AY364" s="118" t="s">
        <v>194</v>
      </c>
      <c r="BK364" s="126">
        <f>SUM(BK365:BK379)</f>
        <v>0</v>
      </c>
    </row>
    <row r="365" spans="2:65" s="1" customFormat="1" ht="24.2" customHeight="1">
      <c r="B365" s="32"/>
      <c r="C365" s="129" t="s">
        <v>580</v>
      </c>
      <c r="D365" s="129" t="s">
        <v>196</v>
      </c>
      <c r="E365" s="130" t="s">
        <v>581</v>
      </c>
      <c r="F365" s="131" t="s">
        <v>582</v>
      </c>
      <c r="G365" s="132" t="s">
        <v>199</v>
      </c>
      <c r="H365" s="133">
        <v>27.256</v>
      </c>
      <c r="I365" s="134"/>
      <c r="J365" s="135">
        <f>ROUND(I365*H365,2)</f>
        <v>0</v>
      </c>
      <c r="K365" s="136"/>
      <c r="L365" s="32"/>
      <c r="M365" s="137" t="s">
        <v>1</v>
      </c>
      <c r="N365" s="138" t="s">
        <v>41</v>
      </c>
      <c r="P365" s="139">
        <f>O365*H365</f>
        <v>0</v>
      </c>
      <c r="Q365" s="139">
        <v>2.9999999999999997E-4</v>
      </c>
      <c r="R365" s="139">
        <f>Q365*H365</f>
        <v>8.1767999999999997E-3</v>
      </c>
      <c r="S365" s="139">
        <v>0</v>
      </c>
      <c r="T365" s="140">
        <f>S365*H365</f>
        <v>0</v>
      </c>
      <c r="AR365" s="141" t="s">
        <v>273</v>
      </c>
      <c r="AT365" s="141" t="s">
        <v>196</v>
      </c>
      <c r="AU365" s="141" t="s">
        <v>86</v>
      </c>
      <c r="AY365" s="17" t="s">
        <v>194</v>
      </c>
      <c r="BE365" s="142">
        <f>IF(N365="základní",J365,0)</f>
        <v>0</v>
      </c>
      <c r="BF365" s="142">
        <f>IF(N365="snížená",J365,0)</f>
        <v>0</v>
      </c>
      <c r="BG365" s="142">
        <f>IF(N365="zákl. přenesená",J365,0)</f>
        <v>0</v>
      </c>
      <c r="BH365" s="142">
        <f>IF(N365="sníž. přenesená",J365,0)</f>
        <v>0</v>
      </c>
      <c r="BI365" s="142">
        <f>IF(N365="nulová",J365,0)</f>
        <v>0</v>
      </c>
      <c r="BJ365" s="17" t="s">
        <v>81</v>
      </c>
      <c r="BK365" s="142">
        <f>ROUND(I365*H365,2)</f>
        <v>0</v>
      </c>
      <c r="BL365" s="17" t="s">
        <v>273</v>
      </c>
      <c r="BM365" s="141" t="s">
        <v>583</v>
      </c>
    </row>
    <row r="366" spans="2:65" s="14" customFormat="1">
      <c r="B366" s="158"/>
      <c r="D366" s="144" t="s">
        <v>202</v>
      </c>
      <c r="E366" s="159" t="s">
        <v>1</v>
      </c>
      <c r="F366" s="160" t="s">
        <v>584</v>
      </c>
      <c r="H366" s="159" t="s">
        <v>1</v>
      </c>
      <c r="I366" s="161"/>
      <c r="L366" s="158"/>
      <c r="M366" s="162"/>
      <c r="T366" s="163"/>
      <c r="AT366" s="159" t="s">
        <v>202</v>
      </c>
      <c r="AU366" s="159" t="s">
        <v>86</v>
      </c>
      <c r="AV366" s="14" t="s">
        <v>81</v>
      </c>
      <c r="AW366" s="14" t="s">
        <v>32</v>
      </c>
      <c r="AX366" s="14" t="s">
        <v>76</v>
      </c>
      <c r="AY366" s="159" t="s">
        <v>194</v>
      </c>
    </row>
    <row r="367" spans="2:65" s="12" customFormat="1">
      <c r="B367" s="143"/>
      <c r="D367" s="144" t="s">
        <v>202</v>
      </c>
      <c r="E367" s="145" t="s">
        <v>1</v>
      </c>
      <c r="F367" s="146" t="s">
        <v>585</v>
      </c>
      <c r="H367" s="147">
        <v>13.076000000000001</v>
      </c>
      <c r="I367" s="148"/>
      <c r="L367" s="143"/>
      <c r="M367" s="149"/>
      <c r="T367" s="150"/>
      <c r="AT367" s="145" t="s">
        <v>202</v>
      </c>
      <c r="AU367" s="145" t="s">
        <v>86</v>
      </c>
      <c r="AV367" s="12" t="s">
        <v>86</v>
      </c>
      <c r="AW367" s="12" t="s">
        <v>32</v>
      </c>
      <c r="AX367" s="12" t="s">
        <v>76</v>
      </c>
      <c r="AY367" s="145" t="s">
        <v>194</v>
      </c>
    </row>
    <row r="368" spans="2:65" s="14" customFormat="1">
      <c r="B368" s="158"/>
      <c r="D368" s="144" t="s">
        <v>202</v>
      </c>
      <c r="E368" s="159" t="s">
        <v>1</v>
      </c>
      <c r="F368" s="160" t="s">
        <v>586</v>
      </c>
      <c r="H368" s="159" t="s">
        <v>1</v>
      </c>
      <c r="I368" s="161"/>
      <c r="L368" s="158"/>
      <c r="M368" s="162"/>
      <c r="T368" s="163"/>
      <c r="AT368" s="159" t="s">
        <v>202</v>
      </c>
      <c r="AU368" s="159" t="s">
        <v>86</v>
      </c>
      <c r="AV368" s="14" t="s">
        <v>81</v>
      </c>
      <c r="AW368" s="14" t="s">
        <v>32</v>
      </c>
      <c r="AX368" s="14" t="s">
        <v>76</v>
      </c>
      <c r="AY368" s="159" t="s">
        <v>194</v>
      </c>
    </row>
    <row r="369" spans="2:65" s="12" customFormat="1">
      <c r="B369" s="143"/>
      <c r="D369" s="144" t="s">
        <v>202</v>
      </c>
      <c r="E369" s="145" t="s">
        <v>1</v>
      </c>
      <c r="F369" s="146" t="s">
        <v>115</v>
      </c>
      <c r="H369" s="147">
        <v>14.18</v>
      </c>
      <c r="I369" s="148"/>
      <c r="L369" s="143"/>
      <c r="M369" s="149"/>
      <c r="T369" s="150"/>
      <c r="AT369" s="145" t="s">
        <v>202</v>
      </c>
      <c r="AU369" s="145" t="s">
        <v>86</v>
      </c>
      <c r="AV369" s="12" t="s">
        <v>86</v>
      </c>
      <c r="AW369" s="12" t="s">
        <v>32</v>
      </c>
      <c r="AX369" s="12" t="s">
        <v>76</v>
      </c>
      <c r="AY369" s="145" t="s">
        <v>194</v>
      </c>
    </row>
    <row r="370" spans="2:65" s="13" customFormat="1">
      <c r="B370" s="151"/>
      <c r="D370" s="144" t="s">
        <v>202</v>
      </c>
      <c r="E370" s="152" t="s">
        <v>1</v>
      </c>
      <c r="F370" s="153" t="s">
        <v>204</v>
      </c>
      <c r="H370" s="154">
        <v>27.256</v>
      </c>
      <c r="I370" s="155"/>
      <c r="L370" s="151"/>
      <c r="M370" s="156"/>
      <c r="T370" s="157"/>
      <c r="AT370" s="152" t="s">
        <v>202</v>
      </c>
      <c r="AU370" s="152" t="s">
        <v>86</v>
      </c>
      <c r="AV370" s="13" t="s">
        <v>200</v>
      </c>
      <c r="AW370" s="13" t="s">
        <v>32</v>
      </c>
      <c r="AX370" s="13" t="s">
        <v>81</v>
      </c>
      <c r="AY370" s="152" t="s">
        <v>194</v>
      </c>
    </row>
    <row r="371" spans="2:65" s="1" customFormat="1" ht="24.2" customHeight="1">
      <c r="B371" s="32"/>
      <c r="C371" s="164" t="s">
        <v>587</v>
      </c>
      <c r="D371" s="164" t="s">
        <v>255</v>
      </c>
      <c r="E371" s="165" t="s">
        <v>588</v>
      </c>
      <c r="F371" s="166" t="s">
        <v>589</v>
      </c>
      <c r="G371" s="167" t="s">
        <v>199</v>
      </c>
      <c r="H371" s="168">
        <v>15.691000000000001</v>
      </c>
      <c r="I371" s="169"/>
      <c r="J371" s="170">
        <f>ROUND(I371*H371,2)</f>
        <v>0</v>
      </c>
      <c r="K371" s="171"/>
      <c r="L371" s="172"/>
      <c r="M371" s="173" t="s">
        <v>1</v>
      </c>
      <c r="N371" s="174" t="s">
        <v>41</v>
      </c>
      <c r="P371" s="139">
        <f>O371*H371</f>
        <v>0</v>
      </c>
      <c r="Q371" s="139">
        <v>2E-3</v>
      </c>
      <c r="R371" s="139">
        <f>Q371*H371</f>
        <v>3.1382E-2</v>
      </c>
      <c r="S371" s="139">
        <v>0</v>
      </c>
      <c r="T371" s="140">
        <f>S371*H371</f>
        <v>0</v>
      </c>
      <c r="AR371" s="141" t="s">
        <v>368</v>
      </c>
      <c r="AT371" s="141" t="s">
        <v>255</v>
      </c>
      <c r="AU371" s="141" t="s">
        <v>86</v>
      </c>
      <c r="AY371" s="17" t="s">
        <v>194</v>
      </c>
      <c r="BE371" s="142">
        <f>IF(N371="základní",J371,0)</f>
        <v>0</v>
      </c>
      <c r="BF371" s="142">
        <f>IF(N371="snížená",J371,0)</f>
        <v>0</v>
      </c>
      <c r="BG371" s="142">
        <f>IF(N371="zákl. přenesená",J371,0)</f>
        <v>0</v>
      </c>
      <c r="BH371" s="142">
        <f>IF(N371="sníž. přenesená",J371,0)</f>
        <v>0</v>
      </c>
      <c r="BI371" s="142">
        <f>IF(N371="nulová",J371,0)</f>
        <v>0</v>
      </c>
      <c r="BJ371" s="17" t="s">
        <v>81</v>
      </c>
      <c r="BK371" s="142">
        <f>ROUND(I371*H371,2)</f>
        <v>0</v>
      </c>
      <c r="BL371" s="17" t="s">
        <v>273</v>
      </c>
      <c r="BM371" s="141" t="s">
        <v>590</v>
      </c>
    </row>
    <row r="372" spans="2:65" s="12" customFormat="1">
      <c r="B372" s="143"/>
      <c r="D372" s="144" t="s">
        <v>202</v>
      </c>
      <c r="E372" s="145" t="s">
        <v>1</v>
      </c>
      <c r="F372" s="146" t="s">
        <v>585</v>
      </c>
      <c r="H372" s="147">
        <v>13.076000000000001</v>
      </c>
      <c r="I372" s="148"/>
      <c r="L372" s="143"/>
      <c r="M372" s="149"/>
      <c r="T372" s="150"/>
      <c r="AT372" s="145" t="s">
        <v>202</v>
      </c>
      <c r="AU372" s="145" t="s">
        <v>86</v>
      </c>
      <c r="AV372" s="12" t="s">
        <v>86</v>
      </c>
      <c r="AW372" s="12" t="s">
        <v>32</v>
      </c>
      <c r="AX372" s="12" t="s">
        <v>81</v>
      </c>
      <c r="AY372" s="145" t="s">
        <v>194</v>
      </c>
    </row>
    <row r="373" spans="2:65" s="12" customFormat="1">
      <c r="B373" s="143"/>
      <c r="D373" s="144" t="s">
        <v>202</v>
      </c>
      <c r="F373" s="146" t="s">
        <v>591</v>
      </c>
      <c r="H373" s="147">
        <v>15.691000000000001</v>
      </c>
      <c r="I373" s="148"/>
      <c r="L373" s="143"/>
      <c r="M373" s="149"/>
      <c r="T373" s="150"/>
      <c r="AT373" s="145" t="s">
        <v>202</v>
      </c>
      <c r="AU373" s="145" t="s">
        <v>86</v>
      </c>
      <c r="AV373" s="12" t="s">
        <v>86</v>
      </c>
      <c r="AW373" s="12" t="s">
        <v>4</v>
      </c>
      <c r="AX373" s="12" t="s">
        <v>81</v>
      </c>
      <c r="AY373" s="145" t="s">
        <v>194</v>
      </c>
    </row>
    <row r="374" spans="2:65" s="1" customFormat="1" ht="24.2" customHeight="1">
      <c r="B374" s="32"/>
      <c r="C374" s="164" t="s">
        <v>592</v>
      </c>
      <c r="D374" s="164" t="s">
        <v>255</v>
      </c>
      <c r="E374" s="165" t="s">
        <v>593</v>
      </c>
      <c r="F374" s="166" t="s">
        <v>594</v>
      </c>
      <c r="G374" s="167" t="s">
        <v>199</v>
      </c>
      <c r="H374" s="168">
        <v>17.015999999999998</v>
      </c>
      <c r="I374" s="169"/>
      <c r="J374" s="170">
        <f>ROUND(I374*H374,2)</f>
        <v>0</v>
      </c>
      <c r="K374" s="171"/>
      <c r="L374" s="172"/>
      <c r="M374" s="173" t="s">
        <v>1</v>
      </c>
      <c r="N374" s="174" t="s">
        <v>41</v>
      </c>
      <c r="P374" s="139">
        <f>O374*H374</f>
        <v>0</v>
      </c>
      <c r="Q374" s="139">
        <v>2.5000000000000001E-3</v>
      </c>
      <c r="R374" s="139">
        <f>Q374*H374</f>
        <v>4.2539999999999994E-2</v>
      </c>
      <c r="S374" s="139">
        <v>0</v>
      </c>
      <c r="T374" s="140">
        <f>S374*H374</f>
        <v>0</v>
      </c>
      <c r="AR374" s="141" t="s">
        <v>368</v>
      </c>
      <c r="AT374" s="141" t="s">
        <v>255</v>
      </c>
      <c r="AU374" s="141" t="s">
        <v>86</v>
      </c>
      <c r="AY374" s="17" t="s">
        <v>194</v>
      </c>
      <c r="BE374" s="142">
        <f>IF(N374="základní",J374,0)</f>
        <v>0</v>
      </c>
      <c r="BF374" s="142">
        <f>IF(N374="snížená",J374,0)</f>
        <v>0</v>
      </c>
      <c r="BG374" s="142">
        <f>IF(N374="zákl. přenesená",J374,0)</f>
        <v>0</v>
      </c>
      <c r="BH374" s="142">
        <f>IF(N374="sníž. přenesená",J374,0)</f>
        <v>0</v>
      </c>
      <c r="BI374" s="142">
        <f>IF(N374="nulová",J374,0)</f>
        <v>0</v>
      </c>
      <c r="BJ374" s="17" t="s">
        <v>81</v>
      </c>
      <c r="BK374" s="142">
        <f>ROUND(I374*H374,2)</f>
        <v>0</v>
      </c>
      <c r="BL374" s="17" t="s">
        <v>273</v>
      </c>
      <c r="BM374" s="141" t="s">
        <v>595</v>
      </c>
    </row>
    <row r="375" spans="2:65" s="12" customFormat="1">
      <c r="B375" s="143"/>
      <c r="D375" s="144" t="s">
        <v>202</v>
      </c>
      <c r="E375" s="145" t="s">
        <v>1</v>
      </c>
      <c r="F375" s="146" t="s">
        <v>115</v>
      </c>
      <c r="H375" s="147">
        <v>14.18</v>
      </c>
      <c r="I375" s="148"/>
      <c r="L375" s="143"/>
      <c r="M375" s="149"/>
      <c r="T375" s="150"/>
      <c r="AT375" s="145" t="s">
        <v>202</v>
      </c>
      <c r="AU375" s="145" t="s">
        <v>86</v>
      </c>
      <c r="AV375" s="12" t="s">
        <v>86</v>
      </c>
      <c r="AW375" s="12" t="s">
        <v>32</v>
      </c>
      <c r="AX375" s="12" t="s">
        <v>81</v>
      </c>
      <c r="AY375" s="145" t="s">
        <v>194</v>
      </c>
    </row>
    <row r="376" spans="2:65" s="12" customFormat="1">
      <c r="B376" s="143"/>
      <c r="D376" s="144" t="s">
        <v>202</v>
      </c>
      <c r="F376" s="146" t="s">
        <v>596</v>
      </c>
      <c r="H376" s="147">
        <v>17.015999999999998</v>
      </c>
      <c r="I376" s="148"/>
      <c r="L376" s="143"/>
      <c r="M376" s="149"/>
      <c r="T376" s="150"/>
      <c r="AT376" s="145" t="s">
        <v>202</v>
      </c>
      <c r="AU376" s="145" t="s">
        <v>86</v>
      </c>
      <c r="AV376" s="12" t="s">
        <v>86</v>
      </c>
      <c r="AW376" s="12" t="s">
        <v>4</v>
      </c>
      <c r="AX376" s="12" t="s">
        <v>81</v>
      </c>
      <c r="AY376" s="145" t="s">
        <v>194</v>
      </c>
    </row>
    <row r="377" spans="2:65" s="1" customFormat="1" ht="16.5" customHeight="1">
      <c r="B377" s="32"/>
      <c r="C377" s="129" t="s">
        <v>597</v>
      </c>
      <c r="D377" s="129" t="s">
        <v>196</v>
      </c>
      <c r="E377" s="130" t="s">
        <v>598</v>
      </c>
      <c r="F377" s="131" t="s">
        <v>599</v>
      </c>
      <c r="G377" s="132" t="s">
        <v>199</v>
      </c>
      <c r="H377" s="133">
        <v>3.1080000000000001</v>
      </c>
      <c r="I377" s="134"/>
      <c r="J377" s="135">
        <f>ROUND(I377*H377,2)</f>
        <v>0</v>
      </c>
      <c r="K377" s="136"/>
      <c r="L377" s="32"/>
      <c r="M377" s="137" t="s">
        <v>1</v>
      </c>
      <c r="N377" s="138" t="s">
        <v>41</v>
      </c>
      <c r="P377" s="139">
        <f>O377*H377</f>
        <v>0</v>
      </c>
      <c r="Q377" s="139">
        <v>0</v>
      </c>
      <c r="R377" s="139">
        <f>Q377*H377</f>
        <v>0</v>
      </c>
      <c r="S377" s="139">
        <v>1.0999999999999999E-2</v>
      </c>
      <c r="T377" s="140">
        <f>S377*H377</f>
        <v>3.4187999999999996E-2</v>
      </c>
      <c r="AR377" s="141" t="s">
        <v>273</v>
      </c>
      <c r="AT377" s="141" t="s">
        <v>196</v>
      </c>
      <c r="AU377" s="141" t="s">
        <v>86</v>
      </c>
      <c r="AY377" s="17" t="s">
        <v>194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7" t="s">
        <v>81</v>
      </c>
      <c r="BK377" s="142">
        <f>ROUND(I377*H377,2)</f>
        <v>0</v>
      </c>
      <c r="BL377" s="17" t="s">
        <v>273</v>
      </c>
      <c r="BM377" s="141" t="s">
        <v>600</v>
      </c>
    </row>
    <row r="378" spans="2:65" s="12" customFormat="1">
      <c r="B378" s="143"/>
      <c r="D378" s="144" t="s">
        <v>202</v>
      </c>
      <c r="E378" s="145" t="s">
        <v>1</v>
      </c>
      <c r="F378" s="146" t="s">
        <v>601</v>
      </c>
      <c r="H378" s="147">
        <v>3.1080000000000001</v>
      </c>
      <c r="I378" s="148"/>
      <c r="L378" s="143"/>
      <c r="M378" s="149"/>
      <c r="T378" s="150"/>
      <c r="AT378" s="145" t="s">
        <v>202</v>
      </c>
      <c r="AU378" s="145" t="s">
        <v>86</v>
      </c>
      <c r="AV378" s="12" t="s">
        <v>86</v>
      </c>
      <c r="AW378" s="12" t="s">
        <v>32</v>
      </c>
      <c r="AX378" s="12" t="s">
        <v>81</v>
      </c>
      <c r="AY378" s="145" t="s">
        <v>194</v>
      </c>
    </row>
    <row r="379" spans="2:65" s="1" customFormat="1" ht="24.2" customHeight="1">
      <c r="B379" s="32"/>
      <c r="C379" s="129" t="s">
        <v>602</v>
      </c>
      <c r="D379" s="129" t="s">
        <v>196</v>
      </c>
      <c r="E379" s="130" t="s">
        <v>603</v>
      </c>
      <c r="F379" s="131" t="s">
        <v>604</v>
      </c>
      <c r="G379" s="132" t="s">
        <v>605</v>
      </c>
      <c r="H379" s="182"/>
      <c r="I379" s="134"/>
      <c r="J379" s="135">
        <f>ROUND(I379*H379,2)</f>
        <v>0</v>
      </c>
      <c r="K379" s="136"/>
      <c r="L379" s="32"/>
      <c r="M379" s="137" t="s">
        <v>1</v>
      </c>
      <c r="N379" s="138" t="s">
        <v>41</v>
      </c>
      <c r="P379" s="139">
        <f>O379*H379</f>
        <v>0</v>
      </c>
      <c r="Q379" s="139">
        <v>0</v>
      </c>
      <c r="R379" s="139">
        <f>Q379*H379</f>
        <v>0</v>
      </c>
      <c r="S379" s="139">
        <v>0</v>
      </c>
      <c r="T379" s="140">
        <f>S379*H379</f>
        <v>0</v>
      </c>
      <c r="AR379" s="141" t="s">
        <v>273</v>
      </c>
      <c r="AT379" s="141" t="s">
        <v>196</v>
      </c>
      <c r="AU379" s="141" t="s">
        <v>86</v>
      </c>
      <c r="AY379" s="17" t="s">
        <v>194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7" t="s">
        <v>81</v>
      </c>
      <c r="BK379" s="142">
        <f>ROUND(I379*H379,2)</f>
        <v>0</v>
      </c>
      <c r="BL379" s="17" t="s">
        <v>273</v>
      </c>
      <c r="BM379" s="141" t="s">
        <v>606</v>
      </c>
    </row>
    <row r="380" spans="2:65" s="11" customFormat="1" ht="22.9" customHeight="1">
      <c r="B380" s="117"/>
      <c r="D380" s="118" t="s">
        <v>75</v>
      </c>
      <c r="E380" s="127" t="s">
        <v>607</v>
      </c>
      <c r="F380" s="127" t="s">
        <v>608</v>
      </c>
      <c r="I380" s="120"/>
      <c r="J380" s="128">
        <f>BK380</f>
        <v>0</v>
      </c>
      <c r="L380" s="117"/>
      <c r="M380" s="122"/>
      <c r="P380" s="123">
        <f>SUM(P381:P387)</f>
        <v>0</v>
      </c>
      <c r="R380" s="123">
        <f>SUM(R381:R387)</f>
        <v>4.4804510788000004E-2</v>
      </c>
      <c r="T380" s="124">
        <f>SUM(T381:T387)</f>
        <v>0</v>
      </c>
      <c r="AR380" s="118" t="s">
        <v>86</v>
      </c>
      <c r="AT380" s="125" t="s">
        <v>75</v>
      </c>
      <c r="AU380" s="125" t="s">
        <v>81</v>
      </c>
      <c r="AY380" s="118" t="s">
        <v>194</v>
      </c>
      <c r="BK380" s="126">
        <f>SUM(BK381:BK387)</f>
        <v>0</v>
      </c>
    </row>
    <row r="381" spans="2:65" s="1" customFormat="1" ht="16.5" customHeight="1">
      <c r="B381" s="32"/>
      <c r="C381" s="129" t="s">
        <v>609</v>
      </c>
      <c r="D381" s="129" t="s">
        <v>196</v>
      </c>
      <c r="E381" s="130" t="s">
        <v>610</v>
      </c>
      <c r="F381" s="131" t="s">
        <v>611</v>
      </c>
      <c r="G381" s="132" t="s">
        <v>280</v>
      </c>
      <c r="H381" s="133">
        <v>32.11</v>
      </c>
      <c r="I381" s="134"/>
      <c r="J381" s="135">
        <f>ROUND(I381*H381,2)</f>
        <v>0</v>
      </c>
      <c r="K381" s="136"/>
      <c r="L381" s="32"/>
      <c r="M381" s="137" t="s">
        <v>1</v>
      </c>
      <c r="N381" s="138" t="s">
        <v>41</v>
      </c>
      <c r="P381" s="139">
        <f>O381*H381</f>
        <v>0</v>
      </c>
      <c r="Q381" s="139">
        <v>1.3004E-5</v>
      </c>
      <c r="R381" s="139">
        <f>Q381*H381</f>
        <v>4.1755843999999998E-4</v>
      </c>
      <c r="S381" s="139">
        <v>0</v>
      </c>
      <c r="T381" s="140">
        <f>S381*H381</f>
        <v>0</v>
      </c>
      <c r="AR381" s="141" t="s">
        <v>273</v>
      </c>
      <c r="AT381" s="141" t="s">
        <v>196</v>
      </c>
      <c r="AU381" s="141" t="s">
        <v>86</v>
      </c>
      <c r="AY381" s="17" t="s">
        <v>194</v>
      </c>
      <c r="BE381" s="142">
        <f>IF(N381="základní",J381,0)</f>
        <v>0</v>
      </c>
      <c r="BF381" s="142">
        <f>IF(N381="snížená",J381,0)</f>
        <v>0</v>
      </c>
      <c r="BG381" s="142">
        <f>IF(N381="zákl. přenesená",J381,0)</f>
        <v>0</v>
      </c>
      <c r="BH381" s="142">
        <f>IF(N381="sníž. přenesená",J381,0)</f>
        <v>0</v>
      </c>
      <c r="BI381" s="142">
        <f>IF(N381="nulová",J381,0)</f>
        <v>0</v>
      </c>
      <c r="BJ381" s="17" t="s">
        <v>81</v>
      </c>
      <c r="BK381" s="142">
        <f>ROUND(I381*H381,2)</f>
        <v>0</v>
      </c>
      <c r="BL381" s="17" t="s">
        <v>273</v>
      </c>
      <c r="BM381" s="141" t="s">
        <v>612</v>
      </c>
    </row>
    <row r="382" spans="2:65" s="12" customFormat="1">
      <c r="B382" s="143"/>
      <c r="D382" s="144" t="s">
        <v>202</v>
      </c>
      <c r="E382" s="145" t="s">
        <v>1</v>
      </c>
      <c r="F382" s="146" t="s">
        <v>613</v>
      </c>
      <c r="H382" s="147">
        <v>32.11</v>
      </c>
      <c r="I382" s="148"/>
      <c r="L382" s="143"/>
      <c r="M382" s="149"/>
      <c r="T382" s="150"/>
      <c r="AT382" s="145" t="s">
        <v>202</v>
      </c>
      <c r="AU382" s="145" t="s">
        <v>86</v>
      </c>
      <c r="AV382" s="12" t="s">
        <v>86</v>
      </c>
      <c r="AW382" s="12" t="s">
        <v>32</v>
      </c>
      <c r="AX382" s="12" t="s">
        <v>81</v>
      </c>
      <c r="AY382" s="145" t="s">
        <v>194</v>
      </c>
    </row>
    <row r="383" spans="2:65" s="1" customFormat="1" ht="16.5" customHeight="1">
      <c r="B383" s="32"/>
      <c r="C383" s="164" t="s">
        <v>614</v>
      </c>
      <c r="D383" s="164" t="s">
        <v>255</v>
      </c>
      <c r="E383" s="165" t="s">
        <v>615</v>
      </c>
      <c r="F383" s="166" t="s">
        <v>616</v>
      </c>
      <c r="G383" s="167" t="s">
        <v>211</v>
      </c>
      <c r="H383" s="168">
        <v>0.08</v>
      </c>
      <c r="I383" s="169"/>
      <c r="J383" s="170">
        <f>ROUND(I383*H383,2)</f>
        <v>0</v>
      </c>
      <c r="K383" s="171"/>
      <c r="L383" s="172"/>
      <c r="M383" s="173" t="s">
        <v>1</v>
      </c>
      <c r="N383" s="174" t="s">
        <v>41</v>
      </c>
      <c r="P383" s="139">
        <f>O383*H383</f>
        <v>0</v>
      </c>
      <c r="Q383" s="139">
        <v>0.55000000000000004</v>
      </c>
      <c r="R383" s="139">
        <f>Q383*H383</f>
        <v>4.4000000000000004E-2</v>
      </c>
      <c r="S383" s="139">
        <v>0</v>
      </c>
      <c r="T383" s="140">
        <f>S383*H383</f>
        <v>0</v>
      </c>
      <c r="AR383" s="141" t="s">
        <v>368</v>
      </c>
      <c r="AT383" s="141" t="s">
        <v>255</v>
      </c>
      <c r="AU383" s="141" t="s">
        <v>86</v>
      </c>
      <c r="AY383" s="17" t="s">
        <v>194</v>
      </c>
      <c r="BE383" s="142">
        <f>IF(N383="základní",J383,0)</f>
        <v>0</v>
      </c>
      <c r="BF383" s="142">
        <f>IF(N383="snížená",J383,0)</f>
        <v>0</v>
      </c>
      <c r="BG383" s="142">
        <f>IF(N383="zákl. přenesená",J383,0)</f>
        <v>0</v>
      </c>
      <c r="BH383" s="142">
        <f>IF(N383="sníž. přenesená",J383,0)</f>
        <v>0</v>
      </c>
      <c r="BI383" s="142">
        <f>IF(N383="nulová",J383,0)</f>
        <v>0</v>
      </c>
      <c r="BJ383" s="17" t="s">
        <v>81</v>
      </c>
      <c r="BK383" s="142">
        <f>ROUND(I383*H383,2)</f>
        <v>0</v>
      </c>
      <c r="BL383" s="17" t="s">
        <v>273</v>
      </c>
      <c r="BM383" s="141" t="s">
        <v>617</v>
      </c>
    </row>
    <row r="384" spans="2:65" s="12" customFormat="1">
      <c r="B384" s="143"/>
      <c r="D384" s="144" t="s">
        <v>202</v>
      </c>
      <c r="E384" s="145" t="s">
        <v>1</v>
      </c>
      <c r="F384" s="146" t="s">
        <v>618</v>
      </c>
      <c r="H384" s="147">
        <v>0.08</v>
      </c>
      <c r="I384" s="148"/>
      <c r="L384" s="143"/>
      <c r="M384" s="149"/>
      <c r="T384" s="150"/>
      <c r="AT384" s="145" t="s">
        <v>202</v>
      </c>
      <c r="AU384" s="145" t="s">
        <v>86</v>
      </c>
      <c r="AV384" s="12" t="s">
        <v>86</v>
      </c>
      <c r="AW384" s="12" t="s">
        <v>32</v>
      </c>
      <c r="AX384" s="12" t="s">
        <v>81</v>
      </c>
      <c r="AY384" s="145" t="s">
        <v>194</v>
      </c>
    </row>
    <row r="385" spans="2:65" s="1" customFormat="1" ht="24.2" customHeight="1">
      <c r="B385" s="32"/>
      <c r="C385" s="129" t="s">
        <v>619</v>
      </c>
      <c r="D385" s="129" t="s">
        <v>196</v>
      </c>
      <c r="E385" s="130" t="s">
        <v>620</v>
      </c>
      <c r="F385" s="131" t="s">
        <v>621</v>
      </c>
      <c r="G385" s="132" t="s">
        <v>199</v>
      </c>
      <c r="H385" s="133">
        <v>2.1269999999999998</v>
      </c>
      <c r="I385" s="134"/>
      <c r="J385" s="135">
        <f>ROUND(I385*H385,2)</f>
        <v>0</v>
      </c>
      <c r="K385" s="136"/>
      <c r="L385" s="32"/>
      <c r="M385" s="137" t="s">
        <v>1</v>
      </c>
      <c r="N385" s="138" t="s">
        <v>41</v>
      </c>
      <c r="P385" s="139">
        <f>O385*H385</f>
        <v>0</v>
      </c>
      <c r="Q385" s="139">
        <v>1.81924E-4</v>
      </c>
      <c r="R385" s="139">
        <f>Q385*H385</f>
        <v>3.8695234799999994E-4</v>
      </c>
      <c r="S385" s="139">
        <v>0</v>
      </c>
      <c r="T385" s="140">
        <f>S385*H385</f>
        <v>0</v>
      </c>
      <c r="AR385" s="141" t="s">
        <v>273</v>
      </c>
      <c r="AT385" s="141" t="s">
        <v>196</v>
      </c>
      <c r="AU385" s="141" t="s">
        <v>86</v>
      </c>
      <c r="AY385" s="17" t="s">
        <v>194</v>
      </c>
      <c r="BE385" s="142">
        <f>IF(N385="základní",J385,0)</f>
        <v>0</v>
      </c>
      <c r="BF385" s="142">
        <f>IF(N385="snížená",J385,0)</f>
        <v>0</v>
      </c>
      <c r="BG385" s="142">
        <f>IF(N385="zákl. přenesená",J385,0)</f>
        <v>0</v>
      </c>
      <c r="BH385" s="142">
        <f>IF(N385="sníž. přenesená",J385,0)</f>
        <v>0</v>
      </c>
      <c r="BI385" s="142">
        <f>IF(N385="nulová",J385,0)</f>
        <v>0</v>
      </c>
      <c r="BJ385" s="17" t="s">
        <v>81</v>
      </c>
      <c r="BK385" s="142">
        <f>ROUND(I385*H385,2)</f>
        <v>0</v>
      </c>
      <c r="BL385" s="17" t="s">
        <v>273</v>
      </c>
      <c r="BM385" s="141" t="s">
        <v>622</v>
      </c>
    </row>
    <row r="386" spans="2:65" s="12" customFormat="1">
      <c r="B386" s="143"/>
      <c r="D386" s="144" t="s">
        <v>202</v>
      </c>
      <c r="E386" s="145" t="s">
        <v>1</v>
      </c>
      <c r="F386" s="146" t="s">
        <v>623</v>
      </c>
      <c r="H386" s="147">
        <v>2.1269999999999998</v>
      </c>
      <c r="I386" s="148"/>
      <c r="L386" s="143"/>
      <c r="M386" s="149"/>
      <c r="T386" s="150"/>
      <c r="AT386" s="145" t="s">
        <v>202</v>
      </c>
      <c r="AU386" s="145" t="s">
        <v>86</v>
      </c>
      <c r="AV386" s="12" t="s">
        <v>86</v>
      </c>
      <c r="AW386" s="12" t="s">
        <v>32</v>
      </c>
      <c r="AX386" s="12" t="s">
        <v>81</v>
      </c>
      <c r="AY386" s="145" t="s">
        <v>194</v>
      </c>
    </row>
    <row r="387" spans="2:65" s="1" customFormat="1" ht="24.2" customHeight="1">
      <c r="B387" s="32"/>
      <c r="C387" s="129" t="s">
        <v>624</v>
      </c>
      <c r="D387" s="129" t="s">
        <v>196</v>
      </c>
      <c r="E387" s="130" t="s">
        <v>625</v>
      </c>
      <c r="F387" s="131" t="s">
        <v>626</v>
      </c>
      <c r="G387" s="132" t="s">
        <v>605</v>
      </c>
      <c r="H387" s="182"/>
      <c r="I387" s="134"/>
      <c r="J387" s="135">
        <f>ROUND(I387*H387,2)</f>
        <v>0</v>
      </c>
      <c r="K387" s="136"/>
      <c r="L387" s="32"/>
      <c r="M387" s="137" t="s">
        <v>1</v>
      </c>
      <c r="N387" s="138" t="s">
        <v>41</v>
      </c>
      <c r="P387" s="139">
        <f>O387*H387</f>
        <v>0</v>
      </c>
      <c r="Q387" s="139">
        <v>0</v>
      </c>
      <c r="R387" s="139">
        <f>Q387*H387</f>
        <v>0</v>
      </c>
      <c r="S387" s="139">
        <v>0</v>
      </c>
      <c r="T387" s="140">
        <f>S387*H387</f>
        <v>0</v>
      </c>
      <c r="AR387" s="141" t="s">
        <v>273</v>
      </c>
      <c r="AT387" s="141" t="s">
        <v>196</v>
      </c>
      <c r="AU387" s="141" t="s">
        <v>86</v>
      </c>
      <c r="AY387" s="17" t="s">
        <v>194</v>
      </c>
      <c r="BE387" s="142">
        <f>IF(N387="základní",J387,0)</f>
        <v>0</v>
      </c>
      <c r="BF387" s="142">
        <f>IF(N387="snížená",J387,0)</f>
        <v>0</v>
      </c>
      <c r="BG387" s="142">
        <f>IF(N387="zákl. přenesená",J387,0)</f>
        <v>0</v>
      </c>
      <c r="BH387" s="142">
        <f>IF(N387="sníž. přenesená",J387,0)</f>
        <v>0</v>
      </c>
      <c r="BI387" s="142">
        <f>IF(N387="nulová",J387,0)</f>
        <v>0</v>
      </c>
      <c r="BJ387" s="17" t="s">
        <v>81</v>
      </c>
      <c r="BK387" s="142">
        <f>ROUND(I387*H387,2)</f>
        <v>0</v>
      </c>
      <c r="BL387" s="17" t="s">
        <v>273</v>
      </c>
      <c r="BM387" s="141" t="s">
        <v>627</v>
      </c>
    </row>
    <row r="388" spans="2:65" s="11" customFormat="1" ht="22.9" customHeight="1">
      <c r="B388" s="117"/>
      <c r="D388" s="118" t="s">
        <v>75</v>
      </c>
      <c r="E388" s="127" t="s">
        <v>628</v>
      </c>
      <c r="F388" s="127" t="s">
        <v>629</v>
      </c>
      <c r="I388" s="120"/>
      <c r="J388" s="128">
        <f>BK388</f>
        <v>0</v>
      </c>
      <c r="L388" s="117"/>
      <c r="M388" s="122"/>
      <c r="P388" s="123">
        <f>SUM(P389:P411)</f>
        <v>0</v>
      </c>
      <c r="R388" s="123">
        <f>SUM(R389:R411)</f>
        <v>8.2151185000000002E-2</v>
      </c>
      <c r="T388" s="124">
        <f>SUM(T389:T411)</f>
        <v>0.12417014999999999</v>
      </c>
      <c r="AR388" s="118" t="s">
        <v>86</v>
      </c>
      <c r="AT388" s="125" t="s">
        <v>75</v>
      </c>
      <c r="AU388" s="125" t="s">
        <v>81</v>
      </c>
      <c r="AY388" s="118" t="s">
        <v>194</v>
      </c>
      <c r="BK388" s="126">
        <f>SUM(BK389:BK411)</f>
        <v>0</v>
      </c>
    </row>
    <row r="389" spans="2:65" s="1" customFormat="1" ht="16.5" customHeight="1">
      <c r="B389" s="32"/>
      <c r="C389" s="129" t="s">
        <v>630</v>
      </c>
      <c r="D389" s="129" t="s">
        <v>196</v>
      </c>
      <c r="E389" s="130" t="s">
        <v>631</v>
      </c>
      <c r="F389" s="131" t="s">
        <v>632</v>
      </c>
      <c r="G389" s="132" t="s">
        <v>199</v>
      </c>
      <c r="H389" s="133">
        <v>7.2149999999999999</v>
      </c>
      <c r="I389" s="134"/>
      <c r="J389" s="135">
        <f>ROUND(I389*H389,2)</f>
        <v>0</v>
      </c>
      <c r="K389" s="136"/>
      <c r="L389" s="32"/>
      <c r="M389" s="137" t="s">
        <v>1</v>
      </c>
      <c r="N389" s="138" t="s">
        <v>41</v>
      </c>
      <c r="P389" s="139">
        <f>O389*H389</f>
        <v>0</v>
      </c>
      <c r="Q389" s="139">
        <v>4.1199999999999999E-4</v>
      </c>
      <c r="R389" s="139">
        <f>Q389*H389</f>
        <v>2.9725799999999998E-3</v>
      </c>
      <c r="S389" s="139">
        <v>0</v>
      </c>
      <c r="T389" s="140">
        <f>S389*H389</f>
        <v>0</v>
      </c>
      <c r="AR389" s="141" t="s">
        <v>273</v>
      </c>
      <c r="AT389" s="141" t="s">
        <v>196</v>
      </c>
      <c r="AU389" s="141" t="s">
        <v>86</v>
      </c>
      <c r="AY389" s="17" t="s">
        <v>194</v>
      </c>
      <c r="BE389" s="142">
        <f>IF(N389="základní",J389,0)</f>
        <v>0</v>
      </c>
      <c r="BF389" s="142">
        <f>IF(N389="snížená",J389,0)</f>
        <v>0</v>
      </c>
      <c r="BG389" s="142">
        <f>IF(N389="zákl. přenesená",J389,0)</f>
        <v>0</v>
      </c>
      <c r="BH389" s="142">
        <f>IF(N389="sníž. přenesená",J389,0)</f>
        <v>0</v>
      </c>
      <c r="BI389" s="142">
        <f>IF(N389="nulová",J389,0)</f>
        <v>0</v>
      </c>
      <c r="BJ389" s="17" t="s">
        <v>81</v>
      </c>
      <c r="BK389" s="142">
        <f>ROUND(I389*H389,2)</f>
        <v>0</v>
      </c>
      <c r="BL389" s="17" t="s">
        <v>273</v>
      </c>
      <c r="BM389" s="141" t="s">
        <v>633</v>
      </c>
    </row>
    <row r="390" spans="2:65" s="12" customFormat="1">
      <c r="B390" s="143"/>
      <c r="D390" s="144" t="s">
        <v>202</v>
      </c>
      <c r="E390" s="145" t="s">
        <v>1</v>
      </c>
      <c r="F390" s="146" t="s">
        <v>634</v>
      </c>
      <c r="H390" s="147">
        <v>1.554</v>
      </c>
      <c r="I390" s="148"/>
      <c r="L390" s="143"/>
      <c r="M390" s="149"/>
      <c r="T390" s="150"/>
      <c r="AT390" s="145" t="s">
        <v>202</v>
      </c>
      <c r="AU390" s="145" t="s">
        <v>86</v>
      </c>
      <c r="AV390" s="12" t="s">
        <v>86</v>
      </c>
      <c r="AW390" s="12" t="s">
        <v>32</v>
      </c>
      <c r="AX390" s="12" t="s">
        <v>76</v>
      </c>
      <c r="AY390" s="145" t="s">
        <v>194</v>
      </c>
    </row>
    <row r="391" spans="2:65" s="12" customFormat="1">
      <c r="B391" s="143"/>
      <c r="D391" s="144" t="s">
        <v>202</v>
      </c>
      <c r="E391" s="145" t="s">
        <v>1</v>
      </c>
      <c r="F391" s="146" t="s">
        <v>635</v>
      </c>
      <c r="H391" s="147">
        <v>2.742</v>
      </c>
      <c r="I391" s="148"/>
      <c r="L391" s="143"/>
      <c r="M391" s="149"/>
      <c r="T391" s="150"/>
      <c r="AT391" s="145" t="s">
        <v>202</v>
      </c>
      <c r="AU391" s="145" t="s">
        <v>86</v>
      </c>
      <c r="AV391" s="12" t="s">
        <v>86</v>
      </c>
      <c r="AW391" s="12" t="s">
        <v>32</v>
      </c>
      <c r="AX391" s="12" t="s">
        <v>76</v>
      </c>
      <c r="AY391" s="145" t="s">
        <v>194</v>
      </c>
    </row>
    <row r="392" spans="2:65" s="12" customFormat="1">
      <c r="B392" s="143"/>
      <c r="D392" s="144" t="s">
        <v>202</v>
      </c>
      <c r="E392" s="145" t="s">
        <v>1</v>
      </c>
      <c r="F392" s="146" t="s">
        <v>636</v>
      </c>
      <c r="H392" s="147">
        <v>2.919</v>
      </c>
      <c r="I392" s="148"/>
      <c r="L392" s="143"/>
      <c r="M392" s="149"/>
      <c r="T392" s="150"/>
      <c r="AT392" s="145" t="s">
        <v>202</v>
      </c>
      <c r="AU392" s="145" t="s">
        <v>86</v>
      </c>
      <c r="AV392" s="12" t="s">
        <v>86</v>
      </c>
      <c r="AW392" s="12" t="s">
        <v>32</v>
      </c>
      <c r="AX392" s="12" t="s">
        <v>76</v>
      </c>
      <c r="AY392" s="145" t="s">
        <v>194</v>
      </c>
    </row>
    <row r="393" spans="2:65" s="13" customFormat="1">
      <c r="B393" s="151"/>
      <c r="D393" s="144" t="s">
        <v>202</v>
      </c>
      <c r="E393" s="152" t="s">
        <v>127</v>
      </c>
      <c r="F393" s="153" t="s">
        <v>204</v>
      </c>
      <c r="H393" s="154">
        <v>7.2149999999999999</v>
      </c>
      <c r="I393" s="155"/>
      <c r="L393" s="151"/>
      <c r="M393" s="156"/>
      <c r="T393" s="157"/>
      <c r="AT393" s="152" t="s">
        <v>202</v>
      </c>
      <c r="AU393" s="152" t="s">
        <v>86</v>
      </c>
      <c r="AV393" s="13" t="s">
        <v>200</v>
      </c>
      <c r="AW393" s="13" t="s">
        <v>32</v>
      </c>
      <c r="AX393" s="13" t="s">
        <v>81</v>
      </c>
      <c r="AY393" s="152" t="s">
        <v>194</v>
      </c>
    </row>
    <row r="394" spans="2:65" s="1" customFormat="1" ht="16.5" customHeight="1">
      <c r="B394" s="32"/>
      <c r="C394" s="164" t="s">
        <v>637</v>
      </c>
      <c r="D394" s="164" t="s">
        <v>255</v>
      </c>
      <c r="E394" s="165" t="s">
        <v>638</v>
      </c>
      <c r="F394" s="166" t="s">
        <v>639</v>
      </c>
      <c r="G394" s="167" t="s">
        <v>199</v>
      </c>
      <c r="H394" s="168">
        <v>8.6579999999999995</v>
      </c>
      <c r="I394" s="169"/>
      <c r="J394" s="170">
        <f>ROUND(I394*H394,2)</f>
        <v>0</v>
      </c>
      <c r="K394" s="171"/>
      <c r="L394" s="172"/>
      <c r="M394" s="173" t="s">
        <v>1</v>
      </c>
      <c r="N394" s="174" t="s">
        <v>41</v>
      </c>
      <c r="P394" s="139">
        <f>O394*H394</f>
        <v>0</v>
      </c>
      <c r="Q394" s="139">
        <v>8.9999999999999993E-3</v>
      </c>
      <c r="R394" s="139">
        <f>Q394*H394</f>
        <v>7.7921999999999991E-2</v>
      </c>
      <c r="S394" s="139">
        <v>0</v>
      </c>
      <c r="T394" s="140">
        <f>S394*H394</f>
        <v>0</v>
      </c>
      <c r="AR394" s="141" t="s">
        <v>368</v>
      </c>
      <c r="AT394" s="141" t="s">
        <v>255</v>
      </c>
      <c r="AU394" s="141" t="s">
        <v>86</v>
      </c>
      <c r="AY394" s="17" t="s">
        <v>194</v>
      </c>
      <c r="BE394" s="142">
        <f>IF(N394="základní",J394,0)</f>
        <v>0</v>
      </c>
      <c r="BF394" s="142">
        <f>IF(N394="snížená",J394,0)</f>
        <v>0</v>
      </c>
      <c r="BG394" s="142">
        <f>IF(N394="zákl. přenesená",J394,0)</f>
        <v>0</v>
      </c>
      <c r="BH394" s="142">
        <f>IF(N394="sníž. přenesená",J394,0)</f>
        <v>0</v>
      </c>
      <c r="BI394" s="142">
        <f>IF(N394="nulová",J394,0)</f>
        <v>0</v>
      </c>
      <c r="BJ394" s="17" t="s">
        <v>81</v>
      </c>
      <c r="BK394" s="142">
        <f>ROUND(I394*H394,2)</f>
        <v>0</v>
      </c>
      <c r="BL394" s="17" t="s">
        <v>273</v>
      </c>
      <c r="BM394" s="141" t="s">
        <v>640</v>
      </c>
    </row>
    <row r="395" spans="2:65" s="12" customFormat="1">
      <c r="B395" s="143"/>
      <c r="D395" s="144" t="s">
        <v>202</v>
      </c>
      <c r="E395" s="145" t="s">
        <v>1</v>
      </c>
      <c r="F395" s="146" t="s">
        <v>127</v>
      </c>
      <c r="H395" s="147">
        <v>7.2149999999999999</v>
      </c>
      <c r="I395" s="148"/>
      <c r="L395" s="143"/>
      <c r="M395" s="149"/>
      <c r="T395" s="150"/>
      <c r="AT395" s="145" t="s">
        <v>202</v>
      </c>
      <c r="AU395" s="145" t="s">
        <v>86</v>
      </c>
      <c r="AV395" s="12" t="s">
        <v>86</v>
      </c>
      <c r="AW395" s="12" t="s">
        <v>32</v>
      </c>
      <c r="AX395" s="12" t="s">
        <v>81</v>
      </c>
      <c r="AY395" s="145" t="s">
        <v>194</v>
      </c>
    </row>
    <row r="396" spans="2:65" s="12" customFormat="1">
      <c r="B396" s="143"/>
      <c r="D396" s="144" t="s">
        <v>202</v>
      </c>
      <c r="F396" s="146" t="s">
        <v>641</v>
      </c>
      <c r="H396" s="147">
        <v>8.6579999999999995</v>
      </c>
      <c r="I396" s="148"/>
      <c r="L396" s="143"/>
      <c r="M396" s="149"/>
      <c r="T396" s="150"/>
      <c r="AT396" s="145" t="s">
        <v>202</v>
      </c>
      <c r="AU396" s="145" t="s">
        <v>86</v>
      </c>
      <c r="AV396" s="12" t="s">
        <v>86</v>
      </c>
      <c r="AW396" s="12" t="s">
        <v>4</v>
      </c>
      <c r="AX396" s="12" t="s">
        <v>81</v>
      </c>
      <c r="AY396" s="145" t="s">
        <v>194</v>
      </c>
    </row>
    <row r="397" spans="2:65" s="1" customFormat="1" ht="16.5" customHeight="1">
      <c r="B397" s="32"/>
      <c r="C397" s="129" t="s">
        <v>642</v>
      </c>
      <c r="D397" s="129" t="s">
        <v>196</v>
      </c>
      <c r="E397" s="130" t="s">
        <v>643</v>
      </c>
      <c r="F397" s="131" t="s">
        <v>644</v>
      </c>
      <c r="G397" s="132" t="s">
        <v>280</v>
      </c>
      <c r="H397" s="133">
        <v>24.05</v>
      </c>
      <c r="I397" s="134"/>
      <c r="J397" s="135">
        <f>ROUND(I397*H397,2)</f>
        <v>0</v>
      </c>
      <c r="K397" s="136"/>
      <c r="L397" s="32"/>
      <c r="M397" s="137" t="s">
        <v>1</v>
      </c>
      <c r="N397" s="138" t="s">
        <v>41</v>
      </c>
      <c r="P397" s="139">
        <f>O397*H397</f>
        <v>0</v>
      </c>
      <c r="Q397" s="139">
        <v>1.0499999999999999E-5</v>
      </c>
      <c r="R397" s="139">
        <f>Q397*H397</f>
        <v>2.5252499999999997E-4</v>
      </c>
      <c r="S397" s="139">
        <v>0</v>
      </c>
      <c r="T397" s="140">
        <f>S397*H397</f>
        <v>0</v>
      </c>
      <c r="AR397" s="141" t="s">
        <v>273</v>
      </c>
      <c r="AT397" s="141" t="s">
        <v>196</v>
      </c>
      <c r="AU397" s="141" t="s">
        <v>86</v>
      </c>
      <c r="AY397" s="17" t="s">
        <v>194</v>
      </c>
      <c r="BE397" s="142">
        <f>IF(N397="základní",J397,0)</f>
        <v>0</v>
      </c>
      <c r="BF397" s="142">
        <f>IF(N397="snížená",J397,0)</f>
        <v>0</v>
      </c>
      <c r="BG397" s="142">
        <f>IF(N397="zákl. přenesená",J397,0)</f>
        <v>0</v>
      </c>
      <c r="BH397" s="142">
        <f>IF(N397="sníž. přenesená",J397,0)</f>
        <v>0</v>
      </c>
      <c r="BI397" s="142">
        <f>IF(N397="nulová",J397,0)</f>
        <v>0</v>
      </c>
      <c r="BJ397" s="17" t="s">
        <v>81</v>
      </c>
      <c r="BK397" s="142">
        <f>ROUND(I397*H397,2)</f>
        <v>0</v>
      </c>
      <c r="BL397" s="17" t="s">
        <v>273</v>
      </c>
      <c r="BM397" s="141" t="s">
        <v>645</v>
      </c>
    </row>
    <row r="398" spans="2:65" s="12" customFormat="1">
      <c r="B398" s="143"/>
      <c r="D398" s="144" t="s">
        <v>202</v>
      </c>
      <c r="E398" s="145" t="s">
        <v>1</v>
      </c>
      <c r="F398" s="146" t="s">
        <v>646</v>
      </c>
      <c r="H398" s="147">
        <v>5.18</v>
      </c>
      <c r="I398" s="148"/>
      <c r="L398" s="143"/>
      <c r="M398" s="149"/>
      <c r="T398" s="150"/>
      <c r="AT398" s="145" t="s">
        <v>202</v>
      </c>
      <c r="AU398" s="145" t="s">
        <v>86</v>
      </c>
      <c r="AV398" s="12" t="s">
        <v>86</v>
      </c>
      <c r="AW398" s="12" t="s">
        <v>32</v>
      </c>
      <c r="AX398" s="12" t="s">
        <v>76</v>
      </c>
      <c r="AY398" s="145" t="s">
        <v>194</v>
      </c>
    </row>
    <row r="399" spans="2:65" s="12" customFormat="1">
      <c r="B399" s="143"/>
      <c r="D399" s="144" t="s">
        <v>202</v>
      </c>
      <c r="E399" s="145" t="s">
        <v>1</v>
      </c>
      <c r="F399" s="146" t="s">
        <v>647</v>
      </c>
      <c r="H399" s="147">
        <v>9.14</v>
      </c>
      <c r="I399" s="148"/>
      <c r="L399" s="143"/>
      <c r="M399" s="149"/>
      <c r="T399" s="150"/>
      <c r="AT399" s="145" t="s">
        <v>202</v>
      </c>
      <c r="AU399" s="145" t="s">
        <v>86</v>
      </c>
      <c r="AV399" s="12" t="s">
        <v>86</v>
      </c>
      <c r="AW399" s="12" t="s">
        <v>32</v>
      </c>
      <c r="AX399" s="12" t="s">
        <v>76</v>
      </c>
      <c r="AY399" s="145" t="s">
        <v>194</v>
      </c>
    </row>
    <row r="400" spans="2:65" s="12" customFormat="1">
      <c r="B400" s="143"/>
      <c r="D400" s="144" t="s">
        <v>202</v>
      </c>
      <c r="E400" s="145" t="s">
        <v>1</v>
      </c>
      <c r="F400" s="146" t="s">
        <v>648</v>
      </c>
      <c r="H400" s="147">
        <v>9.73</v>
      </c>
      <c r="I400" s="148"/>
      <c r="L400" s="143"/>
      <c r="M400" s="149"/>
      <c r="T400" s="150"/>
      <c r="AT400" s="145" t="s">
        <v>202</v>
      </c>
      <c r="AU400" s="145" t="s">
        <v>86</v>
      </c>
      <c r="AV400" s="12" t="s">
        <v>86</v>
      </c>
      <c r="AW400" s="12" t="s">
        <v>32</v>
      </c>
      <c r="AX400" s="12" t="s">
        <v>76</v>
      </c>
      <c r="AY400" s="145" t="s">
        <v>194</v>
      </c>
    </row>
    <row r="401" spans="2:65" s="13" customFormat="1">
      <c r="B401" s="151"/>
      <c r="D401" s="144" t="s">
        <v>202</v>
      </c>
      <c r="E401" s="152" t="s">
        <v>1</v>
      </c>
      <c r="F401" s="153" t="s">
        <v>204</v>
      </c>
      <c r="H401" s="154">
        <v>24.05</v>
      </c>
      <c r="I401" s="155"/>
      <c r="L401" s="151"/>
      <c r="M401" s="156"/>
      <c r="T401" s="157"/>
      <c r="AT401" s="152" t="s">
        <v>202</v>
      </c>
      <c r="AU401" s="152" t="s">
        <v>86</v>
      </c>
      <c r="AV401" s="13" t="s">
        <v>200</v>
      </c>
      <c r="AW401" s="13" t="s">
        <v>32</v>
      </c>
      <c r="AX401" s="13" t="s">
        <v>81</v>
      </c>
      <c r="AY401" s="152" t="s">
        <v>194</v>
      </c>
    </row>
    <row r="402" spans="2:65" s="1" customFormat="1" ht="16.5" customHeight="1">
      <c r="B402" s="32"/>
      <c r="C402" s="129" t="s">
        <v>649</v>
      </c>
      <c r="D402" s="129" t="s">
        <v>196</v>
      </c>
      <c r="E402" s="130" t="s">
        <v>650</v>
      </c>
      <c r="F402" s="131" t="s">
        <v>651</v>
      </c>
      <c r="G402" s="132" t="s">
        <v>199</v>
      </c>
      <c r="H402" s="133">
        <v>7.9370000000000003</v>
      </c>
      <c r="I402" s="134"/>
      <c r="J402" s="135">
        <f>ROUND(I402*H402,2)</f>
        <v>0</v>
      </c>
      <c r="K402" s="136"/>
      <c r="L402" s="32"/>
      <c r="M402" s="137" t="s">
        <v>1</v>
      </c>
      <c r="N402" s="138" t="s">
        <v>41</v>
      </c>
      <c r="P402" s="139">
        <f>O402*H402</f>
        <v>0</v>
      </c>
      <c r="Q402" s="139">
        <v>0</v>
      </c>
      <c r="R402" s="139">
        <f>Q402*H402</f>
        <v>0</v>
      </c>
      <c r="S402" s="139">
        <v>0</v>
      </c>
      <c r="T402" s="140">
        <f>S402*H402</f>
        <v>0</v>
      </c>
      <c r="AR402" s="141" t="s">
        <v>273</v>
      </c>
      <c r="AT402" s="141" t="s">
        <v>196</v>
      </c>
      <c r="AU402" s="141" t="s">
        <v>86</v>
      </c>
      <c r="AY402" s="17" t="s">
        <v>194</v>
      </c>
      <c r="BE402" s="142">
        <f>IF(N402="základní",J402,0)</f>
        <v>0</v>
      </c>
      <c r="BF402" s="142">
        <f>IF(N402="snížená",J402,0)</f>
        <v>0</v>
      </c>
      <c r="BG402" s="142">
        <f>IF(N402="zákl. přenesená",J402,0)</f>
        <v>0</v>
      </c>
      <c r="BH402" s="142">
        <f>IF(N402="sníž. přenesená",J402,0)</f>
        <v>0</v>
      </c>
      <c r="BI402" s="142">
        <f>IF(N402="nulová",J402,0)</f>
        <v>0</v>
      </c>
      <c r="BJ402" s="17" t="s">
        <v>81</v>
      </c>
      <c r="BK402" s="142">
        <f>ROUND(I402*H402,2)</f>
        <v>0</v>
      </c>
      <c r="BL402" s="17" t="s">
        <v>273</v>
      </c>
      <c r="BM402" s="141" t="s">
        <v>652</v>
      </c>
    </row>
    <row r="403" spans="2:65" s="14" customFormat="1">
      <c r="B403" s="158"/>
      <c r="D403" s="144" t="s">
        <v>202</v>
      </c>
      <c r="E403" s="159" t="s">
        <v>1</v>
      </c>
      <c r="F403" s="160" t="s">
        <v>653</v>
      </c>
      <c r="H403" s="159" t="s">
        <v>1</v>
      </c>
      <c r="I403" s="161"/>
      <c r="L403" s="158"/>
      <c r="M403" s="162"/>
      <c r="T403" s="163"/>
      <c r="AT403" s="159" t="s">
        <v>202</v>
      </c>
      <c r="AU403" s="159" t="s">
        <v>86</v>
      </c>
      <c r="AV403" s="14" t="s">
        <v>81</v>
      </c>
      <c r="AW403" s="14" t="s">
        <v>32</v>
      </c>
      <c r="AX403" s="14" t="s">
        <v>76</v>
      </c>
      <c r="AY403" s="159" t="s">
        <v>194</v>
      </c>
    </row>
    <row r="404" spans="2:65" s="12" customFormat="1">
      <c r="B404" s="143"/>
      <c r="D404" s="144" t="s">
        <v>202</v>
      </c>
      <c r="E404" s="145" t="s">
        <v>1</v>
      </c>
      <c r="F404" s="146" t="s">
        <v>654</v>
      </c>
      <c r="H404" s="147">
        <v>7.9370000000000003</v>
      </c>
      <c r="I404" s="148"/>
      <c r="L404" s="143"/>
      <c r="M404" s="149"/>
      <c r="T404" s="150"/>
      <c r="AT404" s="145" t="s">
        <v>202</v>
      </c>
      <c r="AU404" s="145" t="s">
        <v>86</v>
      </c>
      <c r="AV404" s="12" t="s">
        <v>86</v>
      </c>
      <c r="AW404" s="12" t="s">
        <v>32</v>
      </c>
      <c r="AX404" s="12" t="s">
        <v>81</v>
      </c>
      <c r="AY404" s="145" t="s">
        <v>194</v>
      </c>
    </row>
    <row r="405" spans="2:65" s="1" customFormat="1" ht="16.5" customHeight="1">
      <c r="B405" s="32"/>
      <c r="C405" s="164" t="s">
        <v>655</v>
      </c>
      <c r="D405" s="164" t="s">
        <v>255</v>
      </c>
      <c r="E405" s="165" t="s">
        <v>656</v>
      </c>
      <c r="F405" s="166" t="s">
        <v>657</v>
      </c>
      <c r="G405" s="167" t="s">
        <v>199</v>
      </c>
      <c r="H405" s="168">
        <v>9.1280000000000001</v>
      </c>
      <c r="I405" s="169"/>
      <c r="J405" s="170">
        <f>ROUND(I405*H405,2)</f>
        <v>0</v>
      </c>
      <c r="K405" s="171"/>
      <c r="L405" s="172"/>
      <c r="M405" s="173" t="s">
        <v>1</v>
      </c>
      <c r="N405" s="174" t="s">
        <v>41</v>
      </c>
      <c r="P405" s="139">
        <f>O405*H405</f>
        <v>0</v>
      </c>
      <c r="Q405" s="139">
        <v>1.1E-4</v>
      </c>
      <c r="R405" s="139">
        <f>Q405*H405</f>
        <v>1.0040800000000001E-3</v>
      </c>
      <c r="S405" s="139">
        <v>0</v>
      </c>
      <c r="T405" s="140">
        <f>S405*H405</f>
        <v>0</v>
      </c>
      <c r="AR405" s="141" t="s">
        <v>368</v>
      </c>
      <c r="AT405" s="141" t="s">
        <v>255</v>
      </c>
      <c r="AU405" s="141" t="s">
        <v>86</v>
      </c>
      <c r="AY405" s="17" t="s">
        <v>194</v>
      </c>
      <c r="BE405" s="142">
        <f>IF(N405="základní",J405,0)</f>
        <v>0</v>
      </c>
      <c r="BF405" s="142">
        <f>IF(N405="snížená",J405,0)</f>
        <v>0</v>
      </c>
      <c r="BG405" s="142">
        <f>IF(N405="zákl. přenesená",J405,0)</f>
        <v>0</v>
      </c>
      <c r="BH405" s="142">
        <f>IF(N405="sníž. přenesená",J405,0)</f>
        <v>0</v>
      </c>
      <c r="BI405" s="142">
        <f>IF(N405="nulová",J405,0)</f>
        <v>0</v>
      </c>
      <c r="BJ405" s="17" t="s">
        <v>81</v>
      </c>
      <c r="BK405" s="142">
        <f>ROUND(I405*H405,2)</f>
        <v>0</v>
      </c>
      <c r="BL405" s="17" t="s">
        <v>273</v>
      </c>
      <c r="BM405" s="141" t="s">
        <v>658</v>
      </c>
    </row>
    <row r="406" spans="2:65" s="12" customFormat="1">
      <c r="B406" s="143"/>
      <c r="D406" s="144" t="s">
        <v>202</v>
      </c>
      <c r="F406" s="146" t="s">
        <v>659</v>
      </c>
      <c r="H406" s="147">
        <v>9.1280000000000001</v>
      </c>
      <c r="I406" s="148"/>
      <c r="L406" s="143"/>
      <c r="M406" s="149"/>
      <c r="T406" s="150"/>
      <c r="AT406" s="145" t="s">
        <v>202</v>
      </c>
      <c r="AU406" s="145" t="s">
        <v>86</v>
      </c>
      <c r="AV406" s="12" t="s">
        <v>86</v>
      </c>
      <c r="AW406" s="12" t="s">
        <v>4</v>
      </c>
      <c r="AX406" s="12" t="s">
        <v>81</v>
      </c>
      <c r="AY406" s="145" t="s">
        <v>194</v>
      </c>
    </row>
    <row r="407" spans="2:65" s="1" customFormat="1" ht="21.75" customHeight="1">
      <c r="B407" s="32"/>
      <c r="C407" s="129" t="s">
        <v>660</v>
      </c>
      <c r="D407" s="129" t="s">
        <v>196</v>
      </c>
      <c r="E407" s="130" t="s">
        <v>661</v>
      </c>
      <c r="F407" s="131" t="s">
        <v>662</v>
      </c>
      <c r="G407" s="132" t="s">
        <v>199</v>
      </c>
      <c r="H407" s="133">
        <v>7.2149999999999999</v>
      </c>
      <c r="I407" s="134"/>
      <c r="J407" s="135">
        <f>ROUND(I407*H407,2)</f>
        <v>0</v>
      </c>
      <c r="K407" s="136"/>
      <c r="L407" s="32"/>
      <c r="M407" s="137" t="s">
        <v>1</v>
      </c>
      <c r="N407" s="138" t="s">
        <v>41</v>
      </c>
      <c r="P407" s="139">
        <f>O407*H407</f>
        <v>0</v>
      </c>
      <c r="Q407" s="139">
        <v>0</v>
      </c>
      <c r="R407" s="139">
        <f>Q407*H407</f>
        <v>0</v>
      </c>
      <c r="S407" s="139">
        <v>0</v>
      </c>
      <c r="T407" s="140">
        <f>S407*H407</f>
        <v>0</v>
      </c>
      <c r="AR407" s="141" t="s">
        <v>273</v>
      </c>
      <c r="AT407" s="141" t="s">
        <v>196</v>
      </c>
      <c r="AU407" s="141" t="s">
        <v>86</v>
      </c>
      <c r="AY407" s="17" t="s">
        <v>194</v>
      </c>
      <c r="BE407" s="142">
        <f>IF(N407="základní",J407,0)</f>
        <v>0</v>
      </c>
      <c r="BF407" s="142">
        <f>IF(N407="snížená",J407,0)</f>
        <v>0</v>
      </c>
      <c r="BG407" s="142">
        <f>IF(N407="zákl. přenesená",J407,0)</f>
        <v>0</v>
      </c>
      <c r="BH407" s="142">
        <f>IF(N407="sníž. přenesená",J407,0)</f>
        <v>0</v>
      </c>
      <c r="BI407" s="142">
        <f>IF(N407="nulová",J407,0)</f>
        <v>0</v>
      </c>
      <c r="BJ407" s="17" t="s">
        <v>81</v>
      </c>
      <c r="BK407" s="142">
        <f>ROUND(I407*H407,2)</f>
        <v>0</v>
      </c>
      <c r="BL407" s="17" t="s">
        <v>273</v>
      </c>
      <c r="BM407" s="141" t="s">
        <v>663</v>
      </c>
    </row>
    <row r="408" spans="2:65" s="12" customFormat="1">
      <c r="B408" s="143"/>
      <c r="D408" s="144" t="s">
        <v>202</v>
      </c>
      <c r="E408" s="145" t="s">
        <v>1</v>
      </c>
      <c r="F408" s="146" t="s">
        <v>127</v>
      </c>
      <c r="H408" s="147">
        <v>7.2149999999999999</v>
      </c>
      <c r="I408" s="148"/>
      <c r="L408" s="143"/>
      <c r="M408" s="149"/>
      <c r="T408" s="150"/>
      <c r="AT408" s="145" t="s">
        <v>202</v>
      </c>
      <c r="AU408" s="145" t="s">
        <v>86</v>
      </c>
      <c r="AV408" s="12" t="s">
        <v>86</v>
      </c>
      <c r="AW408" s="12" t="s">
        <v>32</v>
      </c>
      <c r="AX408" s="12" t="s">
        <v>81</v>
      </c>
      <c r="AY408" s="145" t="s">
        <v>194</v>
      </c>
    </row>
    <row r="409" spans="2:65" s="1" customFormat="1" ht="24.2" customHeight="1">
      <c r="B409" s="32"/>
      <c r="C409" s="129" t="s">
        <v>664</v>
      </c>
      <c r="D409" s="129" t="s">
        <v>196</v>
      </c>
      <c r="E409" s="130" t="s">
        <v>665</v>
      </c>
      <c r="F409" s="131" t="s">
        <v>666</v>
      </c>
      <c r="G409" s="132" t="s">
        <v>199</v>
      </c>
      <c r="H409" s="133">
        <v>7.2149999999999999</v>
      </c>
      <c r="I409" s="134"/>
      <c r="J409" s="135">
        <f>ROUND(I409*H409,2)</f>
        <v>0</v>
      </c>
      <c r="K409" s="136"/>
      <c r="L409" s="32"/>
      <c r="M409" s="137" t="s">
        <v>1</v>
      </c>
      <c r="N409" s="138" t="s">
        <v>41</v>
      </c>
      <c r="P409" s="139">
        <f>O409*H409</f>
        <v>0</v>
      </c>
      <c r="Q409" s="139">
        <v>0</v>
      </c>
      <c r="R409" s="139">
        <f>Q409*H409</f>
        <v>0</v>
      </c>
      <c r="S409" s="139">
        <v>1.721E-2</v>
      </c>
      <c r="T409" s="140">
        <f>S409*H409</f>
        <v>0.12417014999999999</v>
      </c>
      <c r="AR409" s="141" t="s">
        <v>273</v>
      </c>
      <c r="AT409" s="141" t="s">
        <v>196</v>
      </c>
      <c r="AU409" s="141" t="s">
        <v>86</v>
      </c>
      <c r="AY409" s="17" t="s">
        <v>194</v>
      </c>
      <c r="BE409" s="142">
        <f>IF(N409="základní",J409,0)</f>
        <v>0</v>
      </c>
      <c r="BF409" s="142">
        <f>IF(N409="snížená",J409,0)</f>
        <v>0</v>
      </c>
      <c r="BG409" s="142">
        <f>IF(N409="zákl. přenesená",J409,0)</f>
        <v>0</v>
      </c>
      <c r="BH409" s="142">
        <f>IF(N409="sníž. přenesená",J409,0)</f>
        <v>0</v>
      </c>
      <c r="BI409" s="142">
        <f>IF(N409="nulová",J409,0)</f>
        <v>0</v>
      </c>
      <c r="BJ409" s="17" t="s">
        <v>81</v>
      </c>
      <c r="BK409" s="142">
        <f>ROUND(I409*H409,2)</f>
        <v>0</v>
      </c>
      <c r="BL409" s="17" t="s">
        <v>273</v>
      </c>
      <c r="BM409" s="141" t="s">
        <v>667</v>
      </c>
    </row>
    <row r="410" spans="2:65" s="12" customFormat="1">
      <c r="B410" s="143"/>
      <c r="D410" s="144" t="s">
        <v>202</v>
      </c>
      <c r="E410" s="145" t="s">
        <v>1</v>
      </c>
      <c r="F410" s="146" t="s">
        <v>127</v>
      </c>
      <c r="H410" s="147">
        <v>7.2149999999999999</v>
      </c>
      <c r="I410" s="148"/>
      <c r="L410" s="143"/>
      <c r="M410" s="149"/>
      <c r="T410" s="150"/>
      <c r="AT410" s="145" t="s">
        <v>202</v>
      </c>
      <c r="AU410" s="145" t="s">
        <v>86</v>
      </c>
      <c r="AV410" s="12" t="s">
        <v>86</v>
      </c>
      <c r="AW410" s="12" t="s">
        <v>32</v>
      </c>
      <c r="AX410" s="12" t="s">
        <v>81</v>
      </c>
      <c r="AY410" s="145" t="s">
        <v>194</v>
      </c>
    </row>
    <row r="411" spans="2:65" s="1" customFormat="1" ht="24.2" customHeight="1">
      <c r="B411" s="32"/>
      <c r="C411" s="129" t="s">
        <v>668</v>
      </c>
      <c r="D411" s="129" t="s">
        <v>196</v>
      </c>
      <c r="E411" s="130" t="s">
        <v>669</v>
      </c>
      <c r="F411" s="131" t="s">
        <v>670</v>
      </c>
      <c r="G411" s="132" t="s">
        <v>605</v>
      </c>
      <c r="H411" s="182"/>
      <c r="I411" s="134"/>
      <c r="J411" s="135">
        <f>ROUND(I411*H411,2)</f>
        <v>0</v>
      </c>
      <c r="K411" s="136"/>
      <c r="L411" s="32"/>
      <c r="M411" s="137" t="s">
        <v>1</v>
      </c>
      <c r="N411" s="138" t="s">
        <v>41</v>
      </c>
      <c r="P411" s="139">
        <f>O411*H411</f>
        <v>0</v>
      </c>
      <c r="Q411" s="139">
        <v>0</v>
      </c>
      <c r="R411" s="139">
        <f>Q411*H411</f>
        <v>0</v>
      </c>
      <c r="S411" s="139">
        <v>0</v>
      </c>
      <c r="T411" s="140">
        <f>S411*H411</f>
        <v>0</v>
      </c>
      <c r="AR411" s="141" t="s">
        <v>273</v>
      </c>
      <c r="AT411" s="141" t="s">
        <v>196</v>
      </c>
      <c r="AU411" s="141" t="s">
        <v>86</v>
      </c>
      <c r="AY411" s="17" t="s">
        <v>194</v>
      </c>
      <c r="BE411" s="142">
        <f>IF(N411="základní",J411,0)</f>
        <v>0</v>
      </c>
      <c r="BF411" s="142">
        <f>IF(N411="snížená",J411,0)</f>
        <v>0</v>
      </c>
      <c r="BG411" s="142">
        <f>IF(N411="zákl. přenesená",J411,0)</f>
        <v>0</v>
      </c>
      <c r="BH411" s="142">
        <f>IF(N411="sníž. přenesená",J411,0)</f>
        <v>0</v>
      </c>
      <c r="BI411" s="142">
        <f>IF(N411="nulová",J411,0)</f>
        <v>0</v>
      </c>
      <c r="BJ411" s="17" t="s">
        <v>81</v>
      </c>
      <c r="BK411" s="142">
        <f>ROUND(I411*H411,2)</f>
        <v>0</v>
      </c>
      <c r="BL411" s="17" t="s">
        <v>273</v>
      </c>
      <c r="BM411" s="141" t="s">
        <v>671</v>
      </c>
    </row>
    <row r="412" spans="2:65" s="11" customFormat="1" ht="22.9" customHeight="1">
      <c r="B412" s="117"/>
      <c r="D412" s="118" t="s">
        <v>75</v>
      </c>
      <c r="E412" s="127" t="s">
        <v>672</v>
      </c>
      <c r="F412" s="127" t="s">
        <v>673</v>
      </c>
      <c r="I412" s="120"/>
      <c r="J412" s="128">
        <f>BK412</f>
        <v>0</v>
      </c>
      <c r="L412" s="117"/>
      <c r="M412" s="122"/>
      <c r="P412" s="123">
        <f>SUM(P413:P431)</f>
        <v>0</v>
      </c>
      <c r="R412" s="123">
        <f>SUM(R413:R431)</f>
        <v>0</v>
      </c>
      <c r="T412" s="124">
        <f>SUM(T413:T431)</f>
        <v>5.5168449999999994E-2</v>
      </c>
      <c r="AR412" s="118" t="s">
        <v>86</v>
      </c>
      <c r="AT412" s="125" t="s">
        <v>75</v>
      </c>
      <c r="AU412" s="125" t="s">
        <v>81</v>
      </c>
      <c r="AY412" s="118" t="s">
        <v>194</v>
      </c>
      <c r="BK412" s="126">
        <f>SUM(BK413:BK431)</f>
        <v>0</v>
      </c>
    </row>
    <row r="413" spans="2:65" s="1" customFormat="1" ht="16.5" customHeight="1">
      <c r="B413" s="32"/>
      <c r="C413" s="129" t="s">
        <v>674</v>
      </c>
      <c r="D413" s="129" t="s">
        <v>196</v>
      </c>
      <c r="E413" s="130" t="s">
        <v>675</v>
      </c>
      <c r="F413" s="131" t="s">
        <v>676</v>
      </c>
      <c r="G413" s="132" t="s">
        <v>280</v>
      </c>
      <c r="H413" s="133">
        <v>33.034999999999997</v>
      </c>
      <c r="I413" s="134"/>
      <c r="J413" s="135">
        <f>ROUND(I413*H413,2)</f>
        <v>0</v>
      </c>
      <c r="K413" s="136"/>
      <c r="L413" s="32"/>
      <c r="M413" s="137" t="s">
        <v>1</v>
      </c>
      <c r="N413" s="138" t="s">
        <v>41</v>
      </c>
      <c r="P413" s="139">
        <f>O413*H413</f>
        <v>0</v>
      </c>
      <c r="Q413" s="139">
        <v>0</v>
      </c>
      <c r="R413" s="139">
        <f>Q413*H413</f>
        <v>0</v>
      </c>
      <c r="S413" s="139">
        <v>1.67E-3</v>
      </c>
      <c r="T413" s="140">
        <f>S413*H413</f>
        <v>5.5168449999999994E-2</v>
      </c>
      <c r="AR413" s="141" t="s">
        <v>273</v>
      </c>
      <c r="AT413" s="141" t="s">
        <v>196</v>
      </c>
      <c r="AU413" s="141" t="s">
        <v>86</v>
      </c>
      <c r="AY413" s="17" t="s">
        <v>194</v>
      </c>
      <c r="BE413" s="142">
        <f>IF(N413="základní",J413,0)</f>
        <v>0</v>
      </c>
      <c r="BF413" s="142">
        <f>IF(N413="snížená",J413,0)</f>
        <v>0</v>
      </c>
      <c r="BG413" s="142">
        <f>IF(N413="zákl. přenesená",J413,0)</f>
        <v>0</v>
      </c>
      <c r="BH413" s="142">
        <f>IF(N413="sníž. přenesená",J413,0)</f>
        <v>0</v>
      </c>
      <c r="BI413" s="142">
        <f>IF(N413="nulová",J413,0)</f>
        <v>0</v>
      </c>
      <c r="BJ413" s="17" t="s">
        <v>81</v>
      </c>
      <c r="BK413" s="142">
        <f>ROUND(I413*H413,2)</f>
        <v>0</v>
      </c>
      <c r="BL413" s="17" t="s">
        <v>273</v>
      </c>
      <c r="BM413" s="141" t="s">
        <v>677</v>
      </c>
    </row>
    <row r="414" spans="2:65" s="12" customFormat="1" ht="22.5">
      <c r="B414" s="143"/>
      <c r="D414" s="144" t="s">
        <v>202</v>
      </c>
      <c r="E414" s="145" t="s">
        <v>130</v>
      </c>
      <c r="F414" s="146" t="s">
        <v>678</v>
      </c>
      <c r="H414" s="147">
        <v>33.034999999999997</v>
      </c>
      <c r="I414" s="148"/>
      <c r="L414" s="143"/>
      <c r="M414" s="149"/>
      <c r="T414" s="150"/>
      <c r="AT414" s="145" t="s">
        <v>202</v>
      </c>
      <c r="AU414" s="145" t="s">
        <v>86</v>
      </c>
      <c r="AV414" s="12" t="s">
        <v>86</v>
      </c>
      <c r="AW414" s="12" t="s">
        <v>32</v>
      </c>
      <c r="AX414" s="12" t="s">
        <v>81</v>
      </c>
      <c r="AY414" s="145" t="s">
        <v>194</v>
      </c>
    </row>
    <row r="415" spans="2:65" s="1" customFormat="1" ht="24.2" customHeight="1">
      <c r="B415" s="32"/>
      <c r="C415" s="129" t="s">
        <v>679</v>
      </c>
      <c r="D415" s="129" t="s">
        <v>196</v>
      </c>
      <c r="E415" s="130" t="s">
        <v>680</v>
      </c>
      <c r="F415" s="131" t="s">
        <v>1052</v>
      </c>
      <c r="G415" s="132" t="s">
        <v>380</v>
      </c>
      <c r="H415" s="133">
        <v>1</v>
      </c>
      <c r="I415" s="134"/>
      <c r="J415" s="135">
        <f t="shared" ref="J415:J431" si="0">ROUND(I415*H415,2)</f>
        <v>0</v>
      </c>
      <c r="K415" s="136"/>
      <c r="L415" s="32"/>
      <c r="M415" s="137" t="s">
        <v>1</v>
      </c>
      <c r="N415" s="138" t="s">
        <v>41</v>
      </c>
      <c r="P415" s="139">
        <f t="shared" ref="P415:P431" si="1">O415*H415</f>
        <v>0</v>
      </c>
      <c r="Q415" s="139">
        <v>0</v>
      </c>
      <c r="R415" s="139">
        <f t="shared" ref="R415:R431" si="2">Q415*H415</f>
        <v>0</v>
      </c>
      <c r="S415" s="139">
        <v>0</v>
      </c>
      <c r="T415" s="140">
        <f t="shared" ref="T415:T431" si="3">S415*H415</f>
        <v>0</v>
      </c>
      <c r="AR415" s="141" t="s">
        <v>273</v>
      </c>
      <c r="AT415" s="141" t="s">
        <v>196</v>
      </c>
      <c r="AU415" s="141" t="s">
        <v>86</v>
      </c>
      <c r="AY415" s="17" t="s">
        <v>194</v>
      </c>
      <c r="BE415" s="142">
        <f t="shared" ref="BE415:BE431" si="4">IF(N415="základní",J415,0)</f>
        <v>0</v>
      </c>
      <c r="BF415" s="142">
        <f t="shared" ref="BF415:BF431" si="5">IF(N415="snížená",J415,0)</f>
        <v>0</v>
      </c>
      <c r="BG415" s="142">
        <f t="shared" ref="BG415:BG431" si="6">IF(N415="zákl. přenesená",J415,0)</f>
        <v>0</v>
      </c>
      <c r="BH415" s="142">
        <f t="shared" ref="BH415:BH431" si="7">IF(N415="sníž. přenesená",J415,0)</f>
        <v>0</v>
      </c>
      <c r="BI415" s="142">
        <f t="shared" ref="BI415:BI431" si="8">IF(N415="nulová",J415,0)</f>
        <v>0</v>
      </c>
      <c r="BJ415" s="17" t="s">
        <v>81</v>
      </c>
      <c r="BK415" s="142">
        <f t="shared" ref="BK415:BK431" si="9">ROUND(I415*H415,2)</f>
        <v>0</v>
      </c>
      <c r="BL415" s="17" t="s">
        <v>273</v>
      </c>
      <c r="BM415" s="141" t="s">
        <v>681</v>
      </c>
    </row>
    <row r="416" spans="2:65" s="1" customFormat="1" ht="24.2" customHeight="1">
      <c r="B416" s="32"/>
      <c r="C416" s="129" t="s">
        <v>682</v>
      </c>
      <c r="D416" s="129" t="s">
        <v>196</v>
      </c>
      <c r="E416" s="130" t="s">
        <v>683</v>
      </c>
      <c r="F416" s="131" t="s">
        <v>684</v>
      </c>
      <c r="G416" s="132" t="s">
        <v>685</v>
      </c>
      <c r="H416" s="133">
        <v>1</v>
      </c>
      <c r="I416" s="134"/>
      <c r="J416" s="135">
        <f t="shared" si="0"/>
        <v>0</v>
      </c>
      <c r="K416" s="136"/>
      <c r="L416" s="32"/>
      <c r="M416" s="137" t="s">
        <v>1</v>
      </c>
      <c r="N416" s="138" t="s">
        <v>41</v>
      </c>
      <c r="P416" s="139">
        <f t="shared" si="1"/>
        <v>0</v>
      </c>
      <c r="Q416" s="139">
        <v>0</v>
      </c>
      <c r="R416" s="139">
        <f t="shared" si="2"/>
        <v>0</v>
      </c>
      <c r="S416" s="139">
        <v>0</v>
      </c>
      <c r="T416" s="140">
        <f t="shared" si="3"/>
        <v>0</v>
      </c>
      <c r="AR416" s="141" t="s">
        <v>273</v>
      </c>
      <c r="AT416" s="141" t="s">
        <v>196</v>
      </c>
      <c r="AU416" s="141" t="s">
        <v>86</v>
      </c>
      <c r="AY416" s="17" t="s">
        <v>194</v>
      </c>
      <c r="BE416" s="142">
        <f t="shared" si="4"/>
        <v>0</v>
      </c>
      <c r="BF416" s="142">
        <f t="shared" si="5"/>
        <v>0</v>
      </c>
      <c r="BG416" s="142">
        <f t="shared" si="6"/>
        <v>0</v>
      </c>
      <c r="BH416" s="142">
        <f t="shared" si="7"/>
        <v>0</v>
      </c>
      <c r="BI416" s="142">
        <f t="shared" si="8"/>
        <v>0</v>
      </c>
      <c r="BJ416" s="17" t="s">
        <v>81</v>
      </c>
      <c r="BK416" s="142">
        <f t="shared" si="9"/>
        <v>0</v>
      </c>
      <c r="BL416" s="17" t="s">
        <v>273</v>
      </c>
      <c r="BM416" s="141" t="s">
        <v>686</v>
      </c>
    </row>
    <row r="417" spans="2:65" s="1" customFormat="1" ht="24.2" customHeight="1">
      <c r="B417" s="32"/>
      <c r="C417" s="129" t="s">
        <v>687</v>
      </c>
      <c r="D417" s="129" t="s">
        <v>196</v>
      </c>
      <c r="E417" s="130" t="s">
        <v>688</v>
      </c>
      <c r="F417" s="131" t="s">
        <v>689</v>
      </c>
      <c r="G417" s="132" t="s">
        <v>685</v>
      </c>
      <c r="H417" s="133">
        <v>2</v>
      </c>
      <c r="I417" s="134"/>
      <c r="J417" s="135">
        <f t="shared" si="0"/>
        <v>0</v>
      </c>
      <c r="K417" s="136"/>
      <c r="L417" s="32"/>
      <c r="M417" s="137" t="s">
        <v>1</v>
      </c>
      <c r="N417" s="138" t="s">
        <v>41</v>
      </c>
      <c r="P417" s="139">
        <f t="shared" si="1"/>
        <v>0</v>
      </c>
      <c r="Q417" s="139">
        <v>0</v>
      </c>
      <c r="R417" s="139">
        <f t="shared" si="2"/>
        <v>0</v>
      </c>
      <c r="S417" s="139">
        <v>0</v>
      </c>
      <c r="T417" s="140">
        <f t="shared" si="3"/>
        <v>0</v>
      </c>
      <c r="AR417" s="141" t="s">
        <v>273</v>
      </c>
      <c r="AT417" s="141" t="s">
        <v>196</v>
      </c>
      <c r="AU417" s="141" t="s">
        <v>86</v>
      </c>
      <c r="AY417" s="17" t="s">
        <v>194</v>
      </c>
      <c r="BE417" s="142">
        <f t="shared" si="4"/>
        <v>0</v>
      </c>
      <c r="BF417" s="142">
        <f t="shared" si="5"/>
        <v>0</v>
      </c>
      <c r="BG417" s="142">
        <f t="shared" si="6"/>
        <v>0</v>
      </c>
      <c r="BH417" s="142">
        <f t="shared" si="7"/>
        <v>0</v>
      </c>
      <c r="BI417" s="142">
        <f t="shared" si="8"/>
        <v>0</v>
      </c>
      <c r="BJ417" s="17" t="s">
        <v>81</v>
      </c>
      <c r="BK417" s="142">
        <f t="shared" si="9"/>
        <v>0</v>
      </c>
      <c r="BL417" s="17" t="s">
        <v>273</v>
      </c>
      <c r="BM417" s="141" t="s">
        <v>690</v>
      </c>
    </row>
    <row r="418" spans="2:65" s="1" customFormat="1" ht="24.2" customHeight="1">
      <c r="B418" s="32"/>
      <c r="C418" s="129" t="s">
        <v>691</v>
      </c>
      <c r="D418" s="129" t="s">
        <v>196</v>
      </c>
      <c r="E418" s="130" t="s">
        <v>692</v>
      </c>
      <c r="F418" s="131" t="s">
        <v>693</v>
      </c>
      <c r="G418" s="132" t="s">
        <v>685</v>
      </c>
      <c r="H418" s="133">
        <v>2</v>
      </c>
      <c r="I418" s="134"/>
      <c r="J418" s="135">
        <f t="shared" si="0"/>
        <v>0</v>
      </c>
      <c r="K418" s="136"/>
      <c r="L418" s="32"/>
      <c r="M418" s="137" t="s">
        <v>1</v>
      </c>
      <c r="N418" s="138" t="s">
        <v>41</v>
      </c>
      <c r="P418" s="139">
        <f t="shared" si="1"/>
        <v>0</v>
      </c>
      <c r="Q418" s="139">
        <v>0</v>
      </c>
      <c r="R418" s="139">
        <f t="shared" si="2"/>
        <v>0</v>
      </c>
      <c r="S418" s="139">
        <v>0</v>
      </c>
      <c r="T418" s="140">
        <f t="shared" si="3"/>
        <v>0</v>
      </c>
      <c r="AR418" s="141" t="s">
        <v>273</v>
      </c>
      <c r="AT418" s="141" t="s">
        <v>196</v>
      </c>
      <c r="AU418" s="141" t="s">
        <v>86</v>
      </c>
      <c r="AY418" s="17" t="s">
        <v>194</v>
      </c>
      <c r="BE418" s="142">
        <f t="shared" si="4"/>
        <v>0</v>
      </c>
      <c r="BF418" s="142">
        <f t="shared" si="5"/>
        <v>0</v>
      </c>
      <c r="BG418" s="142">
        <f t="shared" si="6"/>
        <v>0</v>
      </c>
      <c r="BH418" s="142">
        <f t="shared" si="7"/>
        <v>0</v>
      </c>
      <c r="BI418" s="142">
        <f t="shared" si="8"/>
        <v>0</v>
      </c>
      <c r="BJ418" s="17" t="s">
        <v>81</v>
      </c>
      <c r="BK418" s="142">
        <f t="shared" si="9"/>
        <v>0</v>
      </c>
      <c r="BL418" s="17" t="s">
        <v>273</v>
      </c>
      <c r="BM418" s="141" t="s">
        <v>694</v>
      </c>
    </row>
    <row r="419" spans="2:65" s="1" customFormat="1" ht="24.2" customHeight="1">
      <c r="B419" s="32"/>
      <c r="C419" s="129" t="s">
        <v>695</v>
      </c>
      <c r="D419" s="129" t="s">
        <v>196</v>
      </c>
      <c r="E419" s="130" t="s">
        <v>696</v>
      </c>
      <c r="F419" s="131" t="s">
        <v>697</v>
      </c>
      <c r="G419" s="132" t="s">
        <v>685</v>
      </c>
      <c r="H419" s="133">
        <v>2</v>
      </c>
      <c r="I419" s="134"/>
      <c r="J419" s="135">
        <f t="shared" si="0"/>
        <v>0</v>
      </c>
      <c r="K419" s="136"/>
      <c r="L419" s="32"/>
      <c r="M419" s="137" t="s">
        <v>1</v>
      </c>
      <c r="N419" s="138" t="s">
        <v>41</v>
      </c>
      <c r="P419" s="139">
        <f t="shared" si="1"/>
        <v>0</v>
      </c>
      <c r="Q419" s="139">
        <v>0</v>
      </c>
      <c r="R419" s="139">
        <f t="shared" si="2"/>
        <v>0</v>
      </c>
      <c r="S419" s="139">
        <v>0</v>
      </c>
      <c r="T419" s="140">
        <f t="shared" si="3"/>
        <v>0</v>
      </c>
      <c r="AR419" s="141" t="s">
        <v>273</v>
      </c>
      <c r="AT419" s="141" t="s">
        <v>196</v>
      </c>
      <c r="AU419" s="141" t="s">
        <v>86</v>
      </c>
      <c r="AY419" s="17" t="s">
        <v>194</v>
      </c>
      <c r="BE419" s="142">
        <f t="shared" si="4"/>
        <v>0</v>
      </c>
      <c r="BF419" s="142">
        <f t="shared" si="5"/>
        <v>0</v>
      </c>
      <c r="BG419" s="142">
        <f t="shared" si="6"/>
        <v>0</v>
      </c>
      <c r="BH419" s="142">
        <f t="shared" si="7"/>
        <v>0</v>
      </c>
      <c r="BI419" s="142">
        <f t="shared" si="8"/>
        <v>0</v>
      </c>
      <c r="BJ419" s="17" t="s">
        <v>81</v>
      </c>
      <c r="BK419" s="142">
        <f t="shared" si="9"/>
        <v>0</v>
      </c>
      <c r="BL419" s="17" t="s">
        <v>273</v>
      </c>
      <c r="BM419" s="141" t="s">
        <v>698</v>
      </c>
    </row>
    <row r="420" spans="2:65" s="1" customFormat="1" ht="24.2" customHeight="1">
      <c r="B420" s="32"/>
      <c r="C420" s="129" t="s">
        <v>699</v>
      </c>
      <c r="D420" s="129" t="s">
        <v>196</v>
      </c>
      <c r="E420" s="130" t="s">
        <v>700</v>
      </c>
      <c r="F420" s="131" t="s">
        <v>701</v>
      </c>
      <c r="G420" s="132" t="s">
        <v>685</v>
      </c>
      <c r="H420" s="133">
        <v>1</v>
      </c>
      <c r="I420" s="134"/>
      <c r="J420" s="135">
        <f t="shared" si="0"/>
        <v>0</v>
      </c>
      <c r="K420" s="136"/>
      <c r="L420" s="32"/>
      <c r="M420" s="137" t="s">
        <v>1</v>
      </c>
      <c r="N420" s="138" t="s">
        <v>41</v>
      </c>
      <c r="P420" s="139">
        <f t="shared" si="1"/>
        <v>0</v>
      </c>
      <c r="Q420" s="139">
        <v>0</v>
      </c>
      <c r="R420" s="139">
        <f t="shared" si="2"/>
        <v>0</v>
      </c>
      <c r="S420" s="139">
        <v>0</v>
      </c>
      <c r="T420" s="140">
        <f t="shared" si="3"/>
        <v>0</v>
      </c>
      <c r="AR420" s="141" t="s">
        <v>273</v>
      </c>
      <c r="AT420" s="141" t="s">
        <v>196</v>
      </c>
      <c r="AU420" s="141" t="s">
        <v>86</v>
      </c>
      <c r="AY420" s="17" t="s">
        <v>194</v>
      </c>
      <c r="BE420" s="142">
        <f t="shared" si="4"/>
        <v>0</v>
      </c>
      <c r="BF420" s="142">
        <f t="shared" si="5"/>
        <v>0</v>
      </c>
      <c r="BG420" s="142">
        <f t="shared" si="6"/>
        <v>0</v>
      </c>
      <c r="BH420" s="142">
        <f t="shared" si="7"/>
        <v>0</v>
      </c>
      <c r="BI420" s="142">
        <f t="shared" si="8"/>
        <v>0</v>
      </c>
      <c r="BJ420" s="17" t="s">
        <v>81</v>
      </c>
      <c r="BK420" s="142">
        <f t="shared" si="9"/>
        <v>0</v>
      </c>
      <c r="BL420" s="17" t="s">
        <v>273</v>
      </c>
      <c r="BM420" s="141" t="s">
        <v>702</v>
      </c>
    </row>
    <row r="421" spans="2:65" s="1" customFormat="1" ht="24.2" customHeight="1">
      <c r="B421" s="32"/>
      <c r="C421" s="129" t="s">
        <v>703</v>
      </c>
      <c r="D421" s="129" t="s">
        <v>196</v>
      </c>
      <c r="E421" s="130" t="s">
        <v>704</v>
      </c>
      <c r="F421" s="131" t="s">
        <v>705</v>
      </c>
      <c r="G421" s="132" t="s">
        <v>685</v>
      </c>
      <c r="H421" s="133">
        <v>1</v>
      </c>
      <c r="I421" s="134"/>
      <c r="J421" s="135">
        <f t="shared" si="0"/>
        <v>0</v>
      </c>
      <c r="K421" s="136"/>
      <c r="L421" s="32"/>
      <c r="M421" s="137" t="s">
        <v>1</v>
      </c>
      <c r="N421" s="138" t="s">
        <v>41</v>
      </c>
      <c r="P421" s="139">
        <f t="shared" si="1"/>
        <v>0</v>
      </c>
      <c r="Q421" s="139">
        <v>0</v>
      </c>
      <c r="R421" s="139">
        <f t="shared" si="2"/>
        <v>0</v>
      </c>
      <c r="S421" s="139">
        <v>0</v>
      </c>
      <c r="T421" s="140">
        <f t="shared" si="3"/>
        <v>0</v>
      </c>
      <c r="AR421" s="141" t="s">
        <v>273</v>
      </c>
      <c r="AT421" s="141" t="s">
        <v>196</v>
      </c>
      <c r="AU421" s="141" t="s">
        <v>86</v>
      </c>
      <c r="AY421" s="17" t="s">
        <v>194</v>
      </c>
      <c r="BE421" s="142">
        <f t="shared" si="4"/>
        <v>0</v>
      </c>
      <c r="BF421" s="142">
        <f t="shared" si="5"/>
        <v>0</v>
      </c>
      <c r="BG421" s="142">
        <f t="shared" si="6"/>
        <v>0</v>
      </c>
      <c r="BH421" s="142">
        <f t="shared" si="7"/>
        <v>0</v>
      </c>
      <c r="BI421" s="142">
        <f t="shared" si="8"/>
        <v>0</v>
      </c>
      <c r="BJ421" s="17" t="s">
        <v>81</v>
      </c>
      <c r="BK421" s="142">
        <f t="shared" si="9"/>
        <v>0</v>
      </c>
      <c r="BL421" s="17" t="s">
        <v>273</v>
      </c>
      <c r="BM421" s="141" t="s">
        <v>706</v>
      </c>
    </row>
    <row r="422" spans="2:65" s="1" customFormat="1" ht="24.2" customHeight="1">
      <c r="B422" s="32"/>
      <c r="C422" s="129" t="s">
        <v>707</v>
      </c>
      <c r="D422" s="129" t="s">
        <v>196</v>
      </c>
      <c r="E422" s="130" t="s">
        <v>708</v>
      </c>
      <c r="F422" s="131" t="s">
        <v>709</v>
      </c>
      <c r="G422" s="132" t="s">
        <v>685</v>
      </c>
      <c r="H422" s="133">
        <v>1</v>
      </c>
      <c r="I422" s="134"/>
      <c r="J422" s="135">
        <f t="shared" si="0"/>
        <v>0</v>
      </c>
      <c r="K422" s="136"/>
      <c r="L422" s="32"/>
      <c r="M422" s="137" t="s">
        <v>1</v>
      </c>
      <c r="N422" s="138" t="s">
        <v>41</v>
      </c>
      <c r="P422" s="139">
        <f t="shared" si="1"/>
        <v>0</v>
      </c>
      <c r="Q422" s="139">
        <v>0</v>
      </c>
      <c r="R422" s="139">
        <f t="shared" si="2"/>
        <v>0</v>
      </c>
      <c r="S422" s="139">
        <v>0</v>
      </c>
      <c r="T422" s="140">
        <f t="shared" si="3"/>
        <v>0</v>
      </c>
      <c r="AR422" s="141" t="s">
        <v>273</v>
      </c>
      <c r="AT422" s="141" t="s">
        <v>196</v>
      </c>
      <c r="AU422" s="141" t="s">
        <v>86</v>
      </c>
      <c r="AY422" s="17" t="s">
        <v>194</v>
      </c>
      <c r="BE422" s="142">
        <f t="shared" si="4"/>
        <v>0</v>
      </c>
      <c r="BF422" s="142">
        <f t="shared" si="5"/>
        <v>0</v>
      </c>
      <c r="BG422" s="142">
        <f t="shared" si="6"/>
        <v>0</v>
      </c>
      <c r="BH422" s="142">
        <f t="shared" si="7"/>
        <v>0</v>
      </c>
      <c r="BI422" s="142">
        <f t="shared" si="8"/>
        <v>0</v>
      </c>
      <c r="BJ422" s="17" t="s">
        <v>81</v>
      </c>
      <c r="BK422" s="142">
        <f t="shared" si="9"/>
        <v>0</v>
      </c>
      <c r="BL422" s="17" t="s">
        <v>273</v>
      </c>
      <c r="BM422" s="141" t="s">
        <v>710</v>
      </c>
    </row>
    <row r="423" spans="2:65" s="1" customFormat="1" ht="24.2" customHeight="1">
      <c r="B423" s="32"/>
      <c r="C423" s="129" t="s">
        <v>711</v>
      </c>
      <c r="D423" s="129" t="s">
        <v>196</v>
      </c>
      <c r="E423" s="130" t="s">
        <v>712</v>
      </c>
      <c r="F423" s="131" t="s">
        <v>713</v>
      </c>
      <c r="G423" s="132" t="s">
        <v>685</v>
      </c>
      <c r="H423" s="133">
        <v>1</v>
      </c>
      <c r="I423" s="134"/>
      <c r="J423" s="135">
        <f t="shared" si="0"/>
        <v>0</v>
      </c>
      <c r="K423" s="136"/>
      <c r="L423" s="32"/>
      <c r="M423" s="137" t="s">
        <v>1</v>
      </c>
      <c r="N423" s="138" t="s">
        <v>41</v>
      </c>
      <c r="P423" s="139">
        <f t="shared" si="1"/>
        <v>0</v>
      </c>
      <c r="Q423" s="139">
        <v>0</v>
      </c>
      <c r="R423" s="139">
        <f t="shared" si="2"/>
        <v>0</v>
      </c>
      <c r="S423" s="139">
        <v>0</v>
      </c>
      <c r="T423" s="140">
        <f t="shared" si="3"/>
        <v>0</v>
      </c>
      <c r="AR423" s="141" t="s">
        <v>273</v>
      </c>
      <c r="AT423" s="141" t="s">
        <v>196</v>
      </c>
      <c r="AU423" s="141" t="s">
        <v>86</v>
      </c>
      <c r="AY423" s="17" t="s">
        <v>194</v>
      </c>
      <c r="BE423" s="142">
        <f t="shared" si="4"/>
        <v>0</v>
      </c>
      <c r="BF423" s="142">
        <f t="shared" si="5"/>
        <v>0</v>
      </c>
      <c r="BG423" s="142">
        <f t="shared" si="6"/>
        <v>0</v>
      </c>
      <c r="BH423" s="142">
        <f t="shared" si="7"/>
        <v>0</v>
      </c>
      <c r="BI423" s="142">
        <f t="shared" si="8"/>
        <v>0</v>
      </c>
      <c r="BJ423" s="17" t="s">
        <v>81</v>
      </c>
      <c r="BK423" s="142">
        <f t="shared" si="9"/>
        <v>0</v>
      </c>
      <c r="BL423" s="17" t="s">
        <v>273</v>
      </c>
      <c r="BM423" s="141" t="s">
        <v>714</v>
      </c>
    </row>
    <row r="424" spans="2:65" s="1" customFormat="1" ht="24.2" customHeight="1">
      <c r="B424" s="32"/>
      <c r="C424" s="129" t="s">
        <v>715</v>
      </c>
      <c r="D424" s="129" t="s">
        <v>196</v>
      </c>
      <c r="E424" s="130" t="s">
        <v>716</v>
      </c>
      <c r="F424" s="131" t="s">
        <v>717</v>
      </c>
      <c r="G424" s="132" t="s">
        <v>685</v>
      </c>
      <c r="H424" s="133">
        <v>1</v>
      </c>
      <c r="I424" s="134"/>
      <c r="J424" s="135">
        <f t="shared" si="0"/>
        <v>0</v>
      </c>
      <c r="K424" s="136"/>
      <c r="L424" s="32"/>
      <c r="M424" s="137" t="s">
        <v>1</v>
      </c>
      <c r="N424" s="138" t="s">
        <v>41</v>
      </c>
      <c r="P424" s="139">
        <f t="shared" si="1"/>
        <v>0</v>
      </c>
      <c r="Q424" s="139">
        <v>0</v>
      </c>
      <c r="R424" s="139">
        <f t="shared" si="2"/>
        <v>0</v>
      </c>
      <c r="S424" s="139">
        <v>0</v>
      </c>
      <c r="T424" s="140">
        <f t="shared" si="3"/>
        <v>0</v>
      </c>
      <c r="AR424" s="141" t="s">
        <v>273</v>
      </c>
      <c r="AT424" s="141" t="s">
        <v>196</v>
      </c>
      <c r="AU424" s="141" t="s">
        <v>86</v>
      </c>
      <c r="AY424" s="17" t="s">
        <v>194</v>
      </c>
      <c r="BE424" s="142">
        <f t="shared" si="4"/>
        <v>0</v>
      </c>
      <c r="BF424" s="142">
        <f t="shared" si="5"/>
        <v>0</v>
      </c>
      <c r="BG424" s="142">
        <f t="shared" si="6"/>
        <v>0</v>
      </c>
      <c r="BH424" s="142">
        <f t="shared" si="7"/>
        <v>0</v>
      </c>
      <c r="BI424" s="142">
        <f t="shared" si="8"/>
        <v>0</v>
      </c>
      <c r="BJ424" s="17" t="s">
        <v>81</v>
      </c>
      <c r="BK424" s="142">
        <f t="shared" si="9"/>
        <v>0</v>
      </c>
      <c r="BL424" s="17" t="s">
        <v>273</v>
      </c>
      <c r="BM424" s="141" t="s">
        <v>718</v>
      </c>
    </row>
    <row r="425" spans="2:65" s="1" customFormat="1" ht="24.2" customHeight="1">
      <c r="B425" s="32"/>
      <c r="C425" s="129" t="s">
        <v>719</v>
      </c>
      <c r="D425" s="129" t="s">
        <v>196</v>
      </c>
      <c r="E425" s="130" t="s">
        <v>720</v>
      </c>
      <c r="F425" s="131" t="s">
        <v>721</v>
      </c>
      <c r="G425" s="132" t="s">
        <v>685</v>
      </c>
      <c r="H425" s="133">
        <v>1</v>
      </c>
      <c r="I425" s="134"/>
      <c r="J425" s="135">
        <f t="shared" si="0"/>
        <v>0</v>
      </c>
      <c r="K425" s="136"/>
      <c r="L425" s="32"/>
      <c r="M425" s="137" t="s">
        <v>1</v>
      </c>
      <c r="N425" s="138" t="s">
        <v>41</v>
      </c>
      <c r="P425" s="139">
        <f t="shared" si="1"/>
        <v>0</v>
      </c>
      <c r="Q425" s="139">
        <v>0</v>
      </c>
      <c r="R425" s="139">
        <f t="shared" si="2"/>
        <v>0</v>
      </c>
      <c r="S425" s="139">
        <v>0</v>
      </c>
      <c r="T425" s="140">
        <f t="shared" si="3"/>
        <v>0</v>
      </c>
      <c r="AR425" s="141" t="s">
        <v>273</v>
      </c>
      <c r="AT425" s="141" t="s">
        <v>196</v>
      </c>
      <c r="AU425" s="141" t="s">
        <v>86</v>
      </c>
      <c r="AY425" s="17" t="s">
        <v>194</v>
      </c>
      <c r="BE425" s="142">
        <f t="shared" si="4"/>
        <v>0</v>
      </c>
      <c r="BF425" s="142">
        <f t="shared" si="5"/>
        <v>0</v>
      </c>
      <c r="BG425" s="142">
        <f t="shared" si="6"/>
        <v>0</v>
      </c>
      <c r="BH425" s="142">
        <f t="shared" si="7"/>
        <v>0</v>
      </c>
      <c r="BI425" s="142">
        <f t="shared" si="8"/>
        <v>0</v>
      </c>
      <c r="BJ425" s="17" t="s">
        <v>81</v>
      </c>
      <c r="BK425" s="142">
        <f t="shared" si="9"/>
        <v>0</v>
      </c>
      <c r="BL425" s="17" t="s">
        <v>273</v>
      </c>
      <c r="BM425" s="141" t="s">
        <v>722</v>
      </c>
    </row>
    <row r="426" spans="2:65" s="1" customFormat="1" ht="24.2" customHeight="1">
      <c r="B426" s="32"/>
      <c r="C426" s="129" t="s">
        <v>723</v>
      </c>
      <c r="D426" s="129" t="s">
        <v>196</v>
      </c>
      <c r="E426" s="130" t="s">
        <v>724</v>
      </c>
      <c r="F426" s="131" t="s">
        <v>725</v>
      </c>
      <c r="G426" s="132" t="s">
        <v>685</v>
      </c>
      <c r="H426" s="133">
        <v>1</v>
      </c>
      <c r="I426" s="134"/>
      <c r="J426" s="135">
        <f t="shared" si="0"/>
        <v>0</v>
      </c>
      <c r="K426" s="136"/>
      <c r="L426" s="32"/>
      <c r="M426" s="137" t="s">
        <v>1</v>
      </c>
      <c r="N426" s="138" t="s">
        <v>41</v>
      </c>
      <c r="P426" s="139">
        <f t="shared" si="1"/>
        <v>0</v>
      </c>
      <c r="Q426" s="139">
        <v>0</v>
      </c>
      <c r="R426" s="139">
        <f t="shared" si="2"/>
        <v>0</v>
      </c>
      <c r="S426" s="139">
        <v>0</v>
      </c>
      <c r="T426" s="140">
        <f t="shared" si="3"/>
        <v>0</v>
      </c>
      <c r="AR426" s="141" t="s">
        <v>273</v>
      </c>
      <c r="AT426" s="141" t="s">
        <v>196</v>
      </c>
      <c r="AU426" s="141" t="s">
        <v>86</v>
      </c>
      <c r="AY426" s="17" t="s">
        <v>194</v>
      </c>
      <c r="BE426" s="142">
        <f t="shared" si="4"/>
        <v>0</v>
      </c>
      <c r="BF426" s="142">
        <f t="shared" si="5"/>
        <v>0</v>
      </c>
      <c r="BG426" s="142">
        <f t="shared" si="6"/>
        <v>0</v>
      </c>
      <c r="BH426" s="142">
        <f t="shared" si="7"/>
        <v>0</v>
      </c>
      <c r="BI426" s="142">
        <f t="shared" si="8"/>
        <v>0</v>
      </c>
      <c r="BJ426" s="17" t="s">
        <v>81</v>
      </c>
      <c r="BK426" s="142">
        <f t="shared" si="9"/>
        <v>0</v>
      </c>
      <c r="BL426" s="17" t="s">
        <v>273</v>
      </c>
      <c r="BM426" s="141" t="s">
        <v>726</v>
      </c>
    </row>
    <row r="427" spans="2:65" s="1" customFormat="1" ht="24.2" customHeight="1">
      <c r="B427" s="32"/>
      <c r="C427" s="129" t="s">
        <v>727</v>
      </c>
      <c r="D427" s="129" t="s">
        <v>196</v>
      </c>
      <c r="E427" s="130" t="s">
        <v>728</v>
      </c>
      <c r="F427" s="131" t="s">
        <v>729</v>
      </c>
      <c r="G427" s="132" t="s">
        <v>685</v>
      </c>
      <c r="H427" s="133">
        <v>1</v>
      </c>
      <c r="I427" s="134"/>
      <c r="J427" s="135">
        <f t="shared" si="0"/>
        <v>0</v>
      </c>
      <c r="K427" s="136"/>
      <c r="L427" s="32"/>
      <c r="M427" s="137" t="s">
        <v>1</v>
      </c>
      <c r="N427" s="138" t="s">
        <v>41</v>
      </c>
      <c r="P427" s="139">
        <f t="shared" si="1"/>
        <v>0</v>
      </c>
      <c r="Q427" s="139">
        <v>0</v>
      </c>
      <c r="R427" s="139">
        <f t="shared" si="2"/>
        <v>0</v>
      </c>
      <c r="S427" s="139">
        <v>0</v>
      </c>
      <c r="T427" s="140">
        <f t="shared" si="3"/>
        <v>0</v>
      </c>
      <c r="AR427" s="141" t="s">
        <v>273</v>
      </c>
      <c r="AT427" s="141" t="s">
        <v>196</v>
      </c>
      <c r="AU427" s="141" t="s">
        <v>86</v>
      </c>
      <c r="AY427" s="17" t="s">
        <v>194</v>
      </c>
      <c r="BE427" s="142">
        <f t="shared" si="4"/>
        <v>0</v>
      </c>
      <c r="BF427" s="142">
        <f t="shared" si="5"/>
        <v>0</v>
      </c>
      <c r="BG427" s="142">
        <f t="shared" si="6"/>
        <v>0</v>
      </c>
      <c r="BH427" s="142">
        <f t="shared" si="7"/>
        <v>0</v>
      </c>
      <c r="BI427" s="142">
        <f t="shared" si="8"/>
        <v>0</v>
      </c>
      <c r="BJ427" s="17" t="s">
        <v>81</v>
      </c>
      <c r="BK427" s="142">
        <f t="shared" si="9"/>
        <v>0</v>
      </c>
      <c r="BL427" s="17" t="s">
        <v>273</v>
      </c>
      <c r="BM427" s="141" t="s">
        <v>730</v>
      </c>
    </row>
    <row r="428" spans="2:65" s="1" customFormat="1" ht="33" customHeight="1">
      <c r="B428" s="32"/>
      <c r="C428" s="129" t="s">
        <v>731</v>
      </c>
      <c r="D428" s="129" t="s">
        <v>196</v>
      </c>
      <c r="E428" s="130" t="s">
        <v>732</v>
      </c>
      <c r="F428" s="131" t="s">
        <v>733</v>
      </c>
      <c r="G428" s="132" t="s">
        <v>685</v>
      </c>
      <c r="H428" s="133">
        <v>1</v>
      </c>
      <c r="I428" s="134"/>
      <c r="J428" s="135">
        <f t="shared" si="0"/>
        <v>0</v>
      </c>
      <c r="K428" s="136"/>
      <c r="L428" s="32"/>
      <c r="M428" s="137" t="s">
        <v>1</v>
      </c>
      <c r="N428" s="138" t="s">
        <v>41</v>
      </c>
      <c r="P428" s="139">
        <f t="shared" si="1"/>
        <v>0</v>
      </c>
      <c r="Q428" s="139">
        <v>0</v>
      </c>
      <c r="R428" s="139">
        <f t="shared" si="2"/>
        <v>0</v>
      </c>
      <c r="S428" s="139">
        <v>0</v>
      </c>
      <c r="T428" s="140">
        <f t="shared" si="3"/>
        <v>0</v>
      </c>
      <c r="AR428" s="141" t="s">
        <v>273</v>
      </c>
      <c r="AT428" s="141" t="s">
        <v>196</v>
      </c>
      <c r="AU428" s="141" t="s">
        <v>86</v>
      </c>
      <c r="AY428" s="17" t="s">
        <v>194</v>
      </c>
      <c r="BE428" s="142">
        <f t="shared" si="4"/>
        <v>0</v>
      </c>
      <c r="BF428" s="142">
        <f t="shared" si="5"/>
        <v>0</v>
      </c>
      <c r="BG428" s="142">
        <f t="shared" si="6"/>
        <v>0</v>
      </c>
      <c r="BH428" s="142">
        <f t="shared" si="7"/>
        <v>0</v>
      </c>
      <c r="BI428" s="142">
        <f t="shared" si="8"/>
        <v>0</v>
      </c>
      <c r="BJ428" s="17" t="s">
        <v>81</v>
      </c>
      <c r="BK428" s="142">
        <f t="shared" si="9"/>
        <v>0</v>
      </c>
      <c r="BL428" s="17" t="s">
        <v>273</v>
      </c>
      <c r="BM428" s="141" t="s">
        <v>734</v>
      </c>
    </row>
    <row r="429" spans="2:65" s="1" customFormat="1" ht="24.2" customHeight="1">
      <c r="B429" s="32"/>
      <c r="C429" s="129" t="s">
        <v>735</v>
      </c>
      <c r="D429" s="129" t="s">
        <v>196</v>
      </c>
      <c r="E429" s="130" t="s">
        <v>736</v>
      </c>
      <c r="F429" s="131" t="s">
        <v>737</v>
      </c>
      <c r="G429" s="132" t="s">
        <v>685</v>
      </c>
      <c r="H429" s="133">
        <v>1</v>
      </c>
      <c r="I429" s="134"/>
      <c r="J429" s="135">
        <f t="shared" si="0"/>
        <v>0</v>
      </c>
      <c r="K429" s="136"/>
      <c r="L429" s="32"/>
      <c r="M429" s="137" t="s">
        <v>1</v>
      </c>
      <c r="N429" s="138" t="s">
        <v>41</v>
      </c>
      <c r="P429" s="139">
        <f t="shared" si="1"/>
        <v>0</v>
      </c>
      <c r="Q429" s="139">
        <v>0</v>
      </c>
      <c r="R429" s="139">
        <f t="shared" si="2"/>
        <v>0</v>
      </c>
      <c r="S429" s="139">
        <v>0</v>
      </c>
      <c r="T429" s="140">
        <f t="shared" si="3"/>
        <v>0</v>
      </c>
      <c r="AR429" s="141" t="s">
        <v>273</v>
      </c>
      <c r="AT429" s="141" t="s">
        <v>196</v>
      </c>
      <c r="AU429" s="141" t="s">
        <v>86</v>
      </c>
      <c r="AY429" s="17" t="s">
        <v>194</v>
      </c>
      <c r="BE429" s="142">
        <f t="shared" si="4"/>
        <v>0</v>
      </c>
      <c r="BF429" s="142">
        <f t="shared" si="5"/>
        <v>0</v>
      </c>
      <c r="BG429" s="142">
        <f t="shared" si="6"/>
        <v>0</v>
      </c>
      <c r="BH429" s="142">
        <f t="shared" si="7"/>
        <v>0</v>
      </c>
      <c r="BI429" s="142">
        <f t="shared" si="8"/>
        <v>0</v>
      </c>
      <c r="BJ429" s="17" t="s">
        <v>81</v>
      </c>
      <c r="BK429" s="142">
        <f t="shared" si="9"/>
        <v>0</v>
      </c>
      <c r="BL429" s="17" t="s">
        <v>273</v>
      </c>
      <c r="BM429" s="141" t="s">
        <v>738</v>
      </c>
    </row>
    <row r="430" spans="2:65" s="1" customFormat="1" ht="24.2" customHeight="1">
      <c r="B430" s="32"/>
      <c r="C430" s="129" t="s">
        <v>739</v>
      </c>
      <c r="D430" s="129" t="s">
        <v>196</v>
      </c>
      <c r="E430" s="130" t="s">
        <v>740</v>
      </c>
      <c r="F430" s="131" t="s">
        <v>741</v>
      </c>
      <c r="G430" s="132" t="s">
        <v>685</v>
      </c>
      <c r="H430" s="133">
        <v>1</v>
      </c>
      <c r="I430" s="134"/>
      <c r="J430" s="135">
        <f t="shared" si="0"/>
        <v>0</v>
      </c>
      <c r="K430" s="136"/>
      <c r="L430" s="32"/>
      <c r="M430" s="137" t="s">
        <v>1</v>
      </c>
      <c r="N430" s="138" t="s">
        <v>41</v>
      </c>
      <c r="P430" s="139">
        <f t="shared" si="1"/>
        <v>0</v>
      </c>
      <c r="Q430" s="139">
        <v>0</v>
      </c>
      <c r="R430" s="139">
        <f t="shared" si="2"/>
        <v>0</v>
      </c>
      <c r="S430" s="139">
        <v>0</v>
      </c>
      <c r="T430" s="140">
        <f t="shared" si="3"/>
        <v>0</v>
      </c>
      <c r="AR430" s="141" t="s">
        <v>273</v>
      </c>
      <c r="AT430" s="141" t="s">
        <v>196</v>
      </c>
      <c r="AU430" s="141" t="s">
        <v>86</v>
      </c>
      <c r="AY430" s="17" t="s">
        <v>194</v>
      </c>
      <c r="BE430" s="142">
        <f t="shared" si="4"/>
        <v>0</v>
      </c>
      <c r="BF430" s="142">
        <f t="shared" si="5"/>
        <v>0</v>
      </c>
      <c r="BG430" s="142">
        <f t="shared" si="6"/>
        <v>0</v>
      </c>
      <c r="BH430" s="142">
        <f t="shared" si="7"/>
        <v>0</v>
      </c>
      <c r="BI430" s="142">
        <f t="shared" si="8"/>
        <v>0</v>
      </c>
      <c r="BJ430" s="17" t="s">
        <v>81</v>
      </c>
      <c r="BK430" s="142">
        <f t="shared" si="9"/>
        <v>0</v>
      </c>
      <c r="BL430" s="17" t="s">
        <v>273</v>
      </c>
      <c r="BM430" s="141" t="s">
        <v>742</v>
      </c>
    </row>
    <row r="431" spans="2:65" s="1" customFormat="1" ht="33" customHeight="1">
      <c r="B431" s="32"/>
      <c r="C431" s="129" t="s">
        <v>743</v>
      </c>
      <c r="D431" s="129" t="s">
        <v>196</v>
      </c>
      <c r="E431" s="130" t="s">
        <v>744</v>
      </c>
      <c r="F431" s="131" t="s">
        <v>745</v>
      </c>
      <c r="G431" s="132" t="s">
        <v>605</v>
      </c>
      <c r="H431" s="182"/>
      <c r="I431" s="134"/>
      <c r="J431" s="135">
        <f t="shared" si="0"/>
        <v>0</v>
      </c>
      <c r="K431" s="136"/>
      <c r="L431" s="32"/>
      <c r="M431" s="137" t="s">
        <v>1</v>
      </c>
      <c r="N431" s="138" t="s">
        <v>41</v>
      </c>
      <c r="P431" s="139">
        <f t="shared" si="1"/>
        <v>0</v>
      </c>
      <c r="Q431" s="139">
        <v>0</v>
      </c>
      <c r="R431" s="139">
        <f t="shared" si="2"/>
        <v>0</v>
      </c>
      <c r="S431" s="139">
        <v>0</v>
      </c>
      <c r="T431" s="140">
        <f t="shared" si="3"/>
        <v>0</v>
      </c>
      <c r="AR431" s="141" t="s">
        <v>273</v>
      </c>
      <c r="AT431" s="141" t="s">
        <v>196</v>
      </c>
      <c r="AU431" s="141" t="s">
        <v>86</v>
      </c>
      <c r="AY431" s="17" t="s">
        <v>194</v>
      </c>
      <c r="BE431" s="142">
        <f t="shared" si="4"/>
        <v>0</v>
      </c>
      <c r="BF431" s="142">
        <f t="shared" si="5"/>
        <v>0</v>
      </c>
      <c r="BG431" s="142">
        <f t="shared" si="6"/>
        <v>0</v>
      </c>
      <c r="BH431" s="142">
        <f t="shared" si="7"/>
        <v>0</v>
      </c>
      <c r="BI431" s="142">
        <f t="shared" si="8"/>
        <v>0</v>
      </c>
      <c r="BJ431" s="17" t="s">
        <v>81</v>
      </c>
      <c r="BK431" s="142">
        <f t="shared" si="9"/>
        <v>0</v>
      </c>
      <c r="BL431" s="17" t="s">
        <v>273</v>
      </c>
      <c r="BM431" s="141" t="s">
        <v>746</v>
      </c>
    </row>
    <row r="432" spans="2:65" s="11" customFormat="1" ht="22.9" customHeight="1">
      <c r="B432" s="117"/>
      <c r="D432" s="118" t="s">
        <v>75</v>
      </c>
      <c r="E432" s="127" t="s">
        <v>747</v>
      </c>
      <c r="F432" s="127" t="s">
        <v>748</v>
      </c>
      <c r="I432" s="120"/>
      <c r="J432" s="128">
        <f>BK432</f>
        <v>0</v>
      </c>
      <c r="L432" s="117"/>
      <c r="M432" s="122"/>
      <c r="P432" s="123">
        <f>SUM(P433:P461)</f>
        <v>0</v>
      </c>
      <c r="R432" s="123">
        <f>SUM(R433:R461)</f>
        <v>1.0108000000000001E-2</v>
      </c>
      <c r="T432" s="124">
        <f>SUM(T433:T461)</f>
        <v>0.27022800000000002</v>
      </c>
      <c r="AR432" s="118" t="s">
        <v>86</v>
      </c>
      <c r="AT432" s="125" t="s">
        <v>75</v>
      </c>
      <c r="AU432" s="125" t="s">
        <v>81</v>
      </c>
      <c r="AY432" s="118" t="s">
        <v>194</v>
      </c>
      <c r="BK432" s="126">
        <f>SUM(BK433:BK461)</f>
        <v>0</v>
      </c>
    </row>
    <row r="433" spans="2:65" s="1" customFormat="1" ht="24.2" customHeight="1">
      <c r="B433" s="32"/>
      <c r="C433" s="129" t="s">
        <v>749</v>
      </c>
      <c r="D433" s="129" t="s">
        <v>196</v>
      </c>
      <c r="E433" s="130" t="s">
        <v>750</v>
      </c>
      <c r="F433" s="131" t="s">
        <v>751</v>
      </c>
      <c r="G433" s="132" t="s">
        <v>199</v>
      </c>
      <c r="H433" s="133">
        <v>2.8359999999999999</v>
      </c>
      <c r="I433" s="134"/>
      <c r="J433" s="135">
        <f>ROUND(I433*H433,2)</f>
        <v>0</v>
      </c>
      <c r="K433" s="136"/>
      <c r="L433" s="32"/>
      <c r="M433" s="137" t="s">
        <v>1</v>
      </c>
      <c r="N433" s="138" t="s">
        <v>41</v>
      </c>
      <c r="P433" s="139">
        <f>O433*H433</f>
        <v>0</v>
      </c>
      <c r="Q433" s="139">
        <v>0</v>
      </c>
      <c r="R433" s="139">
        <f>Q433*H433</f>
        <v>0</v>
      </c>
      <c r="S433" s="139">
        <v>8.0000000000000002E-3</v>
      </c>
      <c r="T433" s="140">
        <f>S433*H433</f>
        <v>2.2688E-2</v>
      </c>
      <c r="AR433" s="141" t="s">
        <v>273</v>
      </c>
      <c r="AT433" s="141" t="s">
        <v>196</v>
      </c>
      <c r="AU433" s="141" t="s">
        <v>86</v>
      </c>
      <c r="AY433" s="17" t="s">
        <v>194</v>
      </c>
      <c r="BE433" s="142">
        <f>IF(N433="základní",J433,0)</f>
        <v>0</v>
      </c>
      <c r="BF433" s="142">
        <f>IF(N433="snížená",J433,0)</f>
        <v>0</v>
      </c>
      <c r="BG433" s="142">
        <f>IF(N433="zákl. přenesená",J433,0)</f>
        <v>0</v>
      </c>
      <c r="BH433" s="142">
        <f>IF(N433="sníž. přenesená",J433,0)</f>
        <v>0</v>
      </c>
      <c r="BI433" s="142">
        <f>IF(N433="nulová",J433,0)</f>
        <v>0</v>
      </c>
      <c r="BJ433" s="17" t="s">
        <v>81</v>
      </c>
      <c r="BK433" s="142">
        <f>ROUND(I433*H433,2)</f>
        <v>0</v>
      </c>
      <c r="BL433" s="17" t="s">
        <v>273</v>
      </c>
      <c r="BM433" s="141" t="s">
        <v>752</v>
      </c>
    </row>
    <row r="434" spans="2:65" s="12" customFormat="1">
      <c r="B434" s="143"/>
      <c r="D434" s="144" t="s">
        <v>202</v>
      </c>
      <c r="E434" s="145" t="s">
        <v>1</v>
      </c>
      <c r="F434" s="146" t="s">
        <v>753</v>
      </c>
      <c r="H434" s="147">
        <v>2.8359999999999999</v>
      </c>
      <c r="I434" s="148"/>
      <c r="L434" s="143"/>
      <c r="M434" s="149"/>
      <c r="T434" s="150"/>
      <c r="AT434" s="145" t="s">
        <v>202</v>
      </c>
      <c r="AU434" s="145" t="s">
        <v>86</v>
      </c>
      <c r="AV434" s="12" t="s">
        <v>86</v>
      </c>
      <c r="AW434" s="12" t="s">
        <v>32</v>
      </c>
      <c r="AX434" s="12" t="s">
        <v>76</v>
      </c>
      <c r="AY434" s="145" t="s">
        <v>194</v>
      </c>
    </row>
    <row r="435" spans="2:65" s="13" customFormat="1">
      <c r="B435" s="151"/>
      <c r="D435" s="144" t="s">
        <v>202</v>
      </c>
      <c r="E435" s="152" t="s">
        <v>1</v>
      </c>
      <c r="F435" s="153" t="s">
        <v>204</v>
      </c>
      <c r="H435" s="154">
        <v>2.8359999999999999</v>
      </c>
      <c r="I435" s="155"/>
      <c r="L435" s="151"/>
      <c r="M435" s="156"/>
      <c r="T435" s="157"/>
      <c r="AT435" s="152" t="s">
        <v>202</v>
      </c>
      <c r="AU435" s="152" t="s">
        <v>86</v>
      </c>
      <c r="AV435" s="13" t="s">
        <v>200</v>
      </c>
      <c r="AW435" s="13" t="s">
        <v>32</v>
      </c>
      <c r="AX435" s="13" t="s">
        <v>81</v>
      </c>
      <c r="AY435" s="152" t="s">
        <v>194</v>
      </c>
    </row>
    <row r="436" spans="2:65" s="1" customFormat="1" ht="16.5" customHeight="1">
      <c r="B436" s="32"/>
      <c r="C436" s="129" t="s">
        <v>754</v>
      </c>
      <c r="D436" s="129" t="s">
        <v>196</v>
      </c>
      <c r="E436" s="130" t="s">
        <v>755</v>
      </c>
      <c r="F436" s="131" t="s">
        <v>756</v>
      </c>
      <c r="G436" s="132" t="s">
        <v>380</v>
      </c>
      <c r="H436" s="133">
        <v>1</v>
      </c>
      <c r="I436" s="134"/>
      <c r="J436" s="135">
        <f t="shared" ref="J436:J450" si="10">ROUND(I436*H436,2)</f>
        <v>0</v>
      </c>
      <c r="K436" s="136"/>
      <c r="L436" s="32"/>
      <c r="M436" s="137" t="s">
        <v>1</v>
      </c>
      <c r="N436" s="138" t="s">
        <v>41</v>
      </c>
      <c r="P436" s="139">
        <f t="shared" ref="P436:P450" si="11">O436*H436</f>
        <v>0</v>
      </c>
      <c r="Q436" s="139">
        <v>0</v>
      </c>
      <c r="R436" s="139">
        <f t="shared" ref="R436:R450" si="12">Q436*H436</f>
        <v>0</v>
      </c>
      <c r="S436" s="139">
        <v>1.0500000000000001E-2</v>
      </c>
      <c r="T436" s="140">
        <f t="shared" ref="T436:T450" si="13">S436*H436</f>
        <v>1.0500000000000001E-2</v>
      </c>
      <c r="AR436" s="141" t="s">
        <v>273</v>
      </c>
      <c r="AT436" s="141" t="s">
        <v>196</v>
      </c>
      <c r="AU436" s="141" t="s">
        <v>86</v>
      </c>
      <c r="AY436" s="17" t="s">
        <v>194</v>
      </c>
      <c r="BE436" s="142">
        <f t="shared" ref="BE436:BE450" si="14">IF(N436="základní",J436,0)</f>
        <v>0</v>
      </c>
      <c r="BF436" s="142">
        <f t="shared" ref="BF436:BF450" si="15">IF(N436="snížená",J436,0)</f>
        <v>0</v>
      </c>
      <c r="BG436" s="142">
        <f t="shared" ref="BG436:BG450" si="16">IF(N436="zákl. přenesená",J436,0)</f>
        <v>0</v>
      </c>
      <c r="BH436" s="142">
        <f t="shared" ref="BH436:BH450" si="17">IF(N436="sníž. přenesená",J436,0)</f>
        <v>0</v>
      </c>
      <c r="BI436" s="142">
        <f t="shared" ref="BI436:BI450" si="18">IF(N436="nulová",J436,0)</f>
        <v>0</v>
      </c>
      <c r="BJ436" s="17" t="s">
        <v>81</v>
      </c>
      <c r="BK436" s="142">
        <f t="shared" ref="BK436:BK450" si="19">ROUND(I436*H436,2)</f>
        <v>0</v>
      </c>
      <c r="BL436" s="17" t="s">
        <v>273</v>
      </c>
      <c r="BM436" s="141" t="s">
        <v>757</v>
      </c>
    </row>
    <row r="437" spans="2:65" s="1" customFormat="1" ht="24.2" customHeight="1">
      <c r="B437" s="32"/>
      <c r="C437" s="129" t="s">
        <v>758</v>
      </c>
      <c r="D437" s="129" t="s">
        <v>196</v>
      </c>
      <c r="E437" s="130" t="s">
        <v>759</v>
      </c>
      <c r="F437" s="131" t="s">
        <v>760</v>
      </c>
      <c r="G437" s="132" t="s">
        <v>685</v>
      </c>
      <c r="H437" s="133">
        <v>2</v>
      </c>
      <c r="I437" s="134"/>
      <c r="J437" s="135">
        <f t="shared" si="10"/>
        <v>0</v>
      </c>
      <c r="K437" s="136"/>
      <c r="L437" s="32"/>
      <c r="M437" s="137" t="s">
        <v>1</v>
      </c>
      <c r="N437" s="138" t="s">
        <v>41</v>
      </c>
      <c r="P437" s="139">
        <f t="shared" si="11"/>
        <v>0</v>
      </c>
      <c r="Q437" s="139">
        <v>0</v>
      </c>
      <c r="R437" s="139">
        <f t="shared" si="12"/>
        <v>0</v>
      </c>
      <c r="S437" s="139">
        <v>0</v>
      </c>
      <c r="T437" s="140">
        <f t="shared" si="13"/>
        <v>0</v>
      </c>
      <c r="AR437" s="141" t="s">
        <v>273</v>
      </c>
      <c r="AT437" s="141" t="s">
        <v>196</v>
      </c>
      <c r="AU437" s="141" t="s">
        <v>86</v>
      </c>
      <c r="AY437" s="17" t="s">
        <v>194</v>
      </c>
      <c r="BE437" s="142">
        <f t="shared" si="14"/>
        <v>0</v>
      </c>
      <c r="BF437" s="142">
        <f t="shared" si="15"/>
        <v>0</v>
      </c>
      <c r="BG437" s="142">
        <f t="shared" si="16"/>
        <v>0</v>
      </c>
      <c r="BH437" s="142">
        <f t="shared" si="17"/>
        <v>0</v>
      </c>
      <c r="BI437" s="142">
        <f t="shared" si="18"/>
        <v>0</v>
      </c>
      <c r="BJ437" s="17" t="s">
        <v>81</v>
      </c>
      <c r="BK437" s="142">
        <f t="shared" si="19"/>
        <v>0</v>
      </c>
      <c r="BL437" s="17" t="s">
        <v>273</v>
      </c>
      <c r="BM437" s="141" t="s">
        <v>761</v>
      </c>
    </row>
    <row r="438" spans="2:65" s="1" customFormat="1" ht="24.2" customHeight="1">
      <c r="B438" s="32"/>
      <c r="C438" s="129" t="s">
        <v>762</v>
      </c>
      <c r="D438" s="129" t="s">
        <v>196</v>
      </c>
      <c r="E438" s="130" t="s">
        <v>763</v>
      </c>
      <c r="F438" s="131" t="s">
        <v>764</v>
      </c>
      <c r="G438" s="132" t="s">
        <v>685</v>
      </c>
      <c r="H438" s="133">
        <v>1</v>
      </c>
      <c r="I438" s="134"/>
      <c r="J438" s="135">
        <f t="shared" si="10"/>
        <v>0</v>
      </c>
      <c r="K438" s="136"/>
      <c r="L438" s="32"/>
      <c r="M438" s="137" t="s">
        <v>1</v>
      </c>
      <c r="N438" s="138" t="s">
        <v>41</v>
      </c>
      <c r="P438" s="139">
        <f t="shared" si="11"/>
        <v>0</v>
      </c>
      <c r="Q438" s="139">
        <v>0</v>
      </c>
      <c r="R438" s="139">
        <f t="shared" si="12"/>
        <v>0</v>
      </c>
      <c r="S438" s="139">
        <v>0</v>
      </c>
      <c r="T438" s="140">
        <f t="shared" si="13"/>
        <v>0</v>
      </c>
      <c r="AR438" s="141" t="s">
        <v>273</v>
      </c>
      <c r="AT438" s="141" t="s">
        <v>196</v>
      </c>
      <c r="AU438" s="141" t="s">
        <v>86</v>
      </c>
      <c r="AY438" s="17" t="s">
        <v>194</v>
      </c>
      <c r="BE438" s="142">
        <f t="shared" si="14"/>
        <v>0</v>
      </c>
      <c r="BF438" s="142">
        <f t="shared" si="15"/>
        <v>0</v>
      </c>
      <c r="BG438" s="142">
        <f t="shared" si="16"/>
        <v>0</v>
      </c>
      <c r="BH438" s="142">
        <f t="shared" si="17"/>
        <v>0</v>
      </c>
      <c r="BI438" s="142">
        <f t="shared" si="18"/>
        <v>0</v>
      </c>
      <c r="BJ438" s="17" t="s">
        <v>81</v>
      </c>
      <c r="BK438" s="142">
        <f t="shared" si="19"/>
        <v>0</v>
      </c>
      <c r="BL438" s="17" t="s">
        <v>273</v>
      </c>
      <c r="BM438" s="141" t="s">
        <v>765</v>
      </c>
    </row>
    <row r="439" spans="2:65" s="1" customFormat="1" ht="24.2" customHeight="1">
      <c r="B439" s="32"/>
      <c r="C439" s="129" t="s">
        <v>766</v>
      </c>
      <c r="D439" s="129" t="s">
        <v>196</v>
      </c>
      <c r="E439" s="130" t="s">
        <v>767</v>
      </c>
      <c r="F439" s="131" t="s">
        <v>768</v>
      </c>
      <c r="G439" s="132" t="s">
        <v>685</v>
      </c>
      <c r="H439" s="133">
        <v>1</v>
      </c>
      <c r="I439" s="134"/>
      <c r="J439" s="135">
        <f t="shared" si="10"/>
        <v>0</v>
      </c>
      <c r="K439" s="136"/>
      <c r="L439" s="32"/>
      <c r="M439" s="137" t="s">
        <v>1</v>
      </c>
      <c r="N439" s="138" t="s">
        <v>41</v>
      </c>
      <c r="P439" s="139">
        <f t="shared" si="11"/>
        <v>0</v>
      </c>
      <c r="Q439" s="139">
        <v>0</v>
      </c>
      <c r="R439" s="139">
        <f t="shared" si="12"/>
        <v>0</v>
      </c>
      <c r="S439" s="139">
        <v>0</v>
      </c>
      <c r="T439" s="140">
        <f t="shared" si="13"/>
        <v>0</v>
      </c>
      <c r="AR439" s="141" t="s">
        <v>273</v>
      </c>
      <c r="AT439" s="141" t="s">
        <v>196</v>
      </c>
      <c r="AU439" s="141" t="s">
        <v>86</v>
      </c>
      <c r="AY439" s="17" t="s">
        <v>194</v>
      </c>
      <c r="BE439" s="142">
        <f t="shared" si="14"/>
        <v>0</v>
      </c>
      <c r="BF439" s="142">
        <f t="shared" si="15"/>
        <v>0</v>
      </c>
      <c r="BG439" s="142">
        <f t="shared" si="16"/>
        <v>0</v>
      </c>
      <c r="BH439" s="142">
        <f t="shared" si="17"/>
        <v>0</v>
      </c>
      <c r="BI439" s="142">
        <f t="shared" si="18"/>
        <v>0</v>
      </c>
      <c r="BJ439" s="17" t="s">
        <v>81</v>
      </c>
      <c r="BK439" s="142">
        <f t="shared" si="19"/>
        <v>0</v>
      </c>
      <c r="BL439" s="17" t="s">
        <v>273</v>
      </c>
      <c r="BM439" s="141" t="s">
        <v>769</v>
      </c>
    </row>
    <row r="440" spans="2:65" s="1" customFormat="1" ht="24.2" customHeight="1">
      <c r="B440" s="32"/>
      <c r="C440" s="129" t="s">
        <v>770</v>
      </c>
      <c r="D440" s="129" t="s">
        <v>196</v>
      </c>
      <c r="E440" s="130" t="s">
        <v>771</v>
      </c>
      <c r="F440" s="131" t="s">
        <v>772</v>
      </c>
      <c r="G440" s="132" t="s">
        <v>685</v>
      </c>
      <c r="H440" s="133">
        <v>1</v>
      </c>
      <c r="I440" s="134"/>
      <c r="J440" s="135">
        <f t="shared" si="10"/>
        <v>0</v>
      </c>
      <c r="K440" s="136"/>
      <c r="L440" s="32"/>
      <c r="M440" s="137" t="s">
        <v>1</v>
      </c>
      <c r="N440" s="138" t="s">
        <v>41</v>
      </c>
      <c r="P440" s="139">
        <f t="shared" si="11"/>
        <v>0</v>
      </c>
      <c r="Q440" s="139">
        <v>0</v>
      </c>
      <c r="R440" s="139">
        <f t="shared" si="12"/>
        <v>0</v>
      </c>
      <c r="S440" s="139">
        <v>0</v>
      </c>
      <c r="T440" s="140">
        <f t="shared" si="13"/>
        <v>0</v>
      </c>
      <c r="AR440" s="141" t="s">
        <v>273</v>
      </c>
      <c r="AT440" s="141" t="s">
        <v>196</v>
      </c>
      <c r="AU440" s="141" t="s">
        <v>86</v>
      </c>
      <c r="AY440" s="17" t="s">
        <v>194</v>
      </c>
      <c r="BE440" s="142">
        <f t="shared" si="14"/>
        <v>0</v>
      </c>
      <c r="BF440" s="142">
        <f t="shared" si="15"/>
        <v>0</v>
      </c>
      <c r="BG440" s="142">
        <f t="shared" si="16"/>
        <v>0</v>
      </c>
      <c r="BH440" s="142">
        <f t="shared" si="17"/>
        <v>0</v>
      </c>
      <c r="BI440" s="142">
        <f t="shared" si="18"/>
        <v>0</v>
      </c>
      <c r="BJ440" s="17" t="s">
        <v>81</v>
      </c>
      <c r="BK440" s="142">
        <f t="shared" si="19"/>
        <v>0</v>
      </c>
      <c r="BL440" s="17" t="s">
        <v>273</v>
      </c>
      <c r="BM440" s="141" t="s">
        <v>773</v>
      </c>
    </row>
    <row r="441" spans="2:65" s="1" customFormat="1" ht="33" customHeight="1">
      <c r="B441" s="32"/>
      <c r="C441" s="129" t="s">
        <v>774</v>
      </c>
      <c r="D441" s="129" t="s">
        <v>196</v>
      </c>
      <c r="E441" s="130" t="s">
        <v>775</v>
      </c>
      <c r="F441" s="131" t="s">
        <v>776</v>
      </c>
      <c r="G441" s="132" t="s">
        <v>685</v>
      </c>
      <c r="H441" s="133">
        <v>2</v>
      </c>
      <c r="I441" s="134"/>
      <c r="J441" s="135">
        <f t="shared" si="10"/>
        <v>0</v>
      </c>
      <c r="K441" s="136"/>
      <c r="L441" s="32"/>
      <c r="M441" s="137" t="s">
        <v>1</v>
      </c>
      <c r="N441" s="138" t="s">
        <v>41</v>
      </c>
      <c r="P441" s="139">
        <f t="shared" si="11"/>
        <v>0</v>
      </c>
      <c r="Q441" s="139">
        <v>0</v>
      </c>
      <c r="R441" s="139">
        <f t="shared" si="12"/>
        <v>0</v>
      </c>
      <c r="S441" s="139">
        <v>0</v>
      </c>
      <c r="T441" s="140">
        <f t="shared" si="13"/>
        <v>0</v>
      </c>
      <c r="AR441" s="141" t="s">
        <v>273</v>
      </c>
      <c r="AT441" s="141" t="s">
        <v>196</v>
      </c>
      <c r="AU441" s="141" t="s">
        <v>86</v>
      </c>
      <c r="AY441" s="17" t="s">
        <v>194</v>
      </c>
      <c r="BE441" s="142">
        <f t="shared" si="14"/>
        <v>0</v>
      </c>
      <c r="BF441" s="142">
        <f t="shared" si="15"/>
        <v>0</v>
      </c>
      <c r="BG441" s="142">
        <f t="shared" si="16"/>
        <v>0</v>
      </c>
      <c r="BH441" s="142">
        <f t="shared" si="17"/>
        <v>0</v>
      </c>
      <c r="BI441" s="142">
        <f t="shared" si="18"/>
        <v>0</v>
      </c>
      <c r="BJ441" s="17" t="s">
        <v>81</v>
      </c>
      <c r="BK441" s="142">
        <f t="shared" si="19"/>
        <v>0</v>
      </c>
      <c r="BL441" s="17" t="s">
        <v>273</v>
      </c>
      <c r="BM441" s="141" t="s">
        <v>777</v>
      </c>
    </row>
    <row r="442" spans="2:65" s="1" customFormat="1" ht="33" customHeight="1">
      <c r="B442" s="32"/>
      <c r="C442" s="129" t="s">
        <v>778</v>
      </c>
      <c r="D442" s="129" t="s">
        <v>196</v>
      </c>
      <c r="E442" s="130" t="s">
        <v>779</v>
      </c>
      <c r="F442" s="131" t="s">
        <v>780</v>
      </c>
      <c r="G442" s="132" t="s">
        <v>685</v>
      </c>
      <c r="H442" s="133">
        <v>2</v>
      </c>
      <c r="I442" s="134"/>
      <c r="J442" s="135">
        <f t="shared" si="10"/>
        <v>0</v>
      </c>
      <c r="K442" s="136"/>
      <c r="L442" s="32"/>
      <c r="M442" s="137" t="s">
        <v>1</v>
      </c>
      <c r="N442" s="138" t="s">
        <v>41</v>
      </c>
      <c r="P442" s="139">
        <f t="shared" si="11"/>
        <v>0</v>
      </c>
      <c r="Q442" s="139">
        <v>0</v>
      </c>
      <c r="R442" s="139">
        <f t="shared" si="12"/>
        <v>0</v>
      </c>
      <c r="S442" s="139">
        <v>0</v>
      </c>
      <c r="T442" s="140">
        <f t="shared" si="13"/>
        <v>0</v>
      </c>
      <c r="AR442" s="141" t="s">
        <v>273</v>
      </c>
      <c r="AT442" s="141" t="s">
        <v>196</v>
      </c>
      <c r="AU442" s="141" t="s">
        <v>86</v>
      </c>
      <c r="AY442" s="17" t="s">
        <v>194</v>
      </c>
      <c r="BE442" s="142">
        <f t="shared" si="14"/>
        <v>0</v>
      </c>
      <c r="BF442" s="142">
        <f t="shared" si="15"/>
        <v>0</v>
      </c>
      <c r="BG442" s="142">
        <f t="shared" si="16"/>
        <v>0</v>
      </c>
      <c r="BH442" s="142">
        <f t="shared" si="17"/>
        <v>0</v>
      </c>
      <c r="BI442" s="142">
        <f t="shared" si="18"/>
        <v>0</v>
      </c>
      <c r="BJ442" s="17" t="s">
        <v>81</v>
      </c>
      <c r="BK442" s="142">
        <f t="shared" si="19"/>
        <v>0</v>
      </c>
      <c r="BL442" s="17" t="s">
        <v>273</v>
      </c>
      <c r="BM442" s="141" t="s">
        <v>781</v>
      </c>
    </row>
    <row r="443" spans="2:65" s="1" customFormat="1" ht="33" customHeight="1">
      <c r="B443" s="32"/>
      <c r="C443" s="129" t="s">
        <v>782</v>
      </c>
      <c r="D443" s="129" t="s">
        <v>196</v>
      </c>
      <c r="E443" s="130" t="s">
        <v>783</v>
      </c>
      <c r="F443" s="131" t="s">
        <v>784</v>
      </c>
      <c r="G443" s="132" t="s">
        <v>685</v>
      </c>
      <c r="H443" s="133">
        <v>1</v>
      </c>
      <c r="I443" s="134"/>
      <c r="J443" s="135">
        <f t="shared" si="10"/>
        <v>0</v>
      </c>
      <c r="K443" s="136"/>
      <c r="L443" s="32"/>
      <c r="M443" s="137" t="s">
        <v>1</v>
      </c>
      <c r="N443" s="138" t="s">
        <v>41</v>
      </c>
      <c r="P443" s="139">
        <f t="shared" si="11"/>
        <v>0</v>
      </c>
      <c r="Q443" s="139">
        <v>0</v>
      </c>
      <c r="R443" s="139">
        <f t="shared" si="12"/>
        <v>0</v>
      </c>
      <c r="S443" s="139">
        <v>0</v>
      </c>
      <c r="T443" s="140">
        <f t="shared" si="13"/>
        <v>0</v>
      </c>
      <c r="AR443" s="141" t="s">
        <v>273</v>
      </c>
      <c r="AT443" s="141" t="s">
        <v>196</v>
      </c>
      <c r="AU443" s="141" t="s">
        <v>86</v>
      </c>
      <c r="AY443" s="17" t="s">
        <v>194</v>
      </c>
      <c r="BE443" s="142">
        <f t="shared" si="14"/>
        <v>0</v>
      </c>
      <c r="BF443" s="142">
        <f t="shared" si="15"/>
        <v>0</v>
      </c>
      <c r="BG443" s="142">
        <f t="shared" si="16"/>
        <v>0</v>
      </c>
      <c r="BH443" s="142">
        <f t="shared" si="17"/>
        <v>0</v>
      </c>
      <c r="BI443" s="142">
        <f t="shared" si="18"/>
        <v>0</v>
      </c>
      <c r="BJ443" s="17" t="s">
        <v>81</v>
      </c>
      <c r="BK443" s="142">
        <f t="shared" si="19"/>
        <v>0</v>
      </c>
      <c r="BL443" s="17" t="s">
        <v>273</v>
      </c>
      <c r="BM443" s="141" t="s">
        <v>785</v>
      </c>
    </row>
    <row r="444" spans="2:65" s="1" customFormat="1" ht="37.9" customHeight="1">
      <c r="B444" s="32"/>
      <c r="C444" s="129" t="s">
        <v>786</v>
      </c>
      <c r="D444" s="129" t="s">
        <v>196</v>
      </c>
      <c r="E444" s="130" t="s">
        <v>787</v>
      </c>
      <c r="F444" s="131" t="s">
        <v>788</v>
      </c>
      <c r="G444" s="132" t="s">
        <v>685</v>
      </c>
      <c r="H444" s="133">
        <v>1</v>
      </c>
      <c r="I444" s="134"/>
      <c r="J444" s="135">
        <f t="shared" si="10"/>
        <v>0</v>
      </c>
      <c r="K444" s="136"/>
      <c r="L444" s="32"/>
      <c r="M444" s="137" t="s">
        <v>1</v>
      </c>
      <c r="N444" s="138" t="s">
        <v>41</v>
      </c>
      <c r="P444" s="139">
        <f t="shared" si="11"/>
        <v>0</v>
      </c>
      <c r="Q444" s="139">
        <v>0</v>
      </c>
      <c r="R444" s="139">
        <f t="shared" si="12"/>
        <v>0</v>
      </c>
      <c r="S444" s="139">
        <v>0</v>
      </c>
      <c r="T444" s="140">
        <f t="shared" si="13"/>
        <v>0</v>
      </c>
      <c r="AR444" s="141" t="s">
        <v>273</v>
      </c>
      <c r="AT444" s="141" t="s">
        <v>196</v>
      </c>
      <c r="AU444" s="141" t="s">
        <v>86</v>
      </c>
      <c r="AY444" s="17" t="s">
        <v>194</v>
      </c>
      <c r="BE444" s="142">
        <f t="shared" si="14"/>
        <v>0</v>
      </c>
      <c r="BF444" s="142">
        <f t="shared" si="15"/>
        <v>0</v>
      </c>
      <c r="BG444" s="142">
        <f t="shared" si="16"/>
        <v>0</v>
      </c>
      <c r="BH444" s="142">
        <f t="shared" si="17"/>
        <v>0</v>
      </c>
      <c r="BI444" s="142">
        <f t="shared" si="18"/>
        <v>0</v>
      </c>
      <c r="BJ444" s="17" t="s">
        <v>81</v>
      </c>
      <c r="BK444" s="142">
        <f t="shared" si="19"/>
        <v>0</v>
      </c>
      <c r="BL444" s="17" t="s">
        <v>273</v>
      </c>
      <c r="BM444" s="141" t="s">
        <v>789</v>
      </c>
    </row>
    <row r="445" spans="2:65" s="1" customFormat="1" ht="24.2" customHeight="1">
      <c r="B445" s="32"/>
      <c r="C445" s="129" t="s">
        <v>790</v>
      </c>
      <c r="D445" s="129" t="s">
        <v>196</v>
      </c>
      <c r="E445" s="130" t="s">
        <v>791</v>
      </c>
      <c r="F445" s="131" t="s">
        <v>792</v>
      </c>
      <c r="G445" s="132" t="s">
        <v>685</v>
      </c>
      <c r="H445" s="133">
        <v>1</v>
      </c>
      <c r="I445" s="134"/>
      <c r="J445" s="135">
        <f t="shared" si="10"/>
        <v>0</v>
      </c>
      <c r="K445" s="136"/>
      <c r="L445" s="32"/>
      <c r="M445" s="137" t="s">
        <v>1</v>
      </c>
      <c r="N445" s="138" t="s">
        <v>41</v>
      </c>
      <c r="P445" s="139">
        <f t="shared" si="11"/>
        <v>0</v>
      </c>
      <c r="Q445" s="139">
        <v>0</v>
      </c>
      <c r="R445" s="139">
        <f t="shared" si="12"/>
        <v>0</v>
      </c>
      <c r="S445" s="139">
        <v>0</v>
      </c>
      <c r="T445" s="140">
        <f t="shared" si="13"/>
        <v>0</v>
      </c>
      <c r="AR445" s="141" t="s">
        <v>273</v>
      </c>
      <c r="AT445" s="141" t="s">
        <v>196</v>
      </c>
      <c r="AU445" s="141" t="s">
        <v>86</v>
      </c>
      <c r="AY445" s="17" t="s">
        <v>194</v>
      </c>
      <c r="BE445" s="142">
        <f t="shared" si="14"/>
        <v>0</v>
      </c>
      <c r="BF445" s="142">
        <f t="shared" si="15"/>
        <v>0</v>
      </c>
      <c r="BG445" s="142">
        <f t="shared" si="16"/>
        <v>0</v>
      </c>
      <c r="BH445" s="142">
        <f t="shared" si="17"/>
        <v>0</v>
      </c>
      <c r="BI445" s="142">
        <f t="shared" si="18"/>
        <v>0</v>
      </c>
      <c r="BJ445" s="17" t="s">
        <v>81</v>
      </c>
      <c r="BK445" s="142">
        <f t="shared" si="19"/>
        <v>0</v>
      </c>
      <c r="BL445" s="17" t="s">
        <v>273</v>
      </c>
      <c r="BM445" s="141" t="s">
        <v>793</v>
      </c>
    </row>
    <row r="446" spans="2:65" s="1" customFormat="1" ht="37.9" customHeight="1">
      <c r="B446" s="32"/>
      <c r="C446" s="129" t="s">
        <v>794</v>
      </c>
      <c r="D446" s="129" t="s">
        <v>196</v>
      </c>
      <c r="E446" s="130" t="s">
        <v>795</v>
      </c>
      <c r="F446" s="131" t="s">
        <v>796</v>
      </c>
      <c r="G446" s="132" t="s">
        <v>685</v>
      </c>
      <c r="H446" s="133">
        <v>1</v>
      </c>
      <c r="I446" s="134"/>
      <c r="J446" s="135">
        <f t="shared" si="10"/>
        <v>0</v>
      </c>
      <c r="K446" s="136"/>
      <c r="L446" s="32"/>
      <c r="M446" s="137" t="s">
        <v>1</v>
      </c>
      <c r="N446" s="138" t="s">
        <v>41</v>
      </c>
      <c r="P446" s="139">
        <f t="shared" si="11"/>
        <v>0</v>
      </c>
      <c r="Q446" s="139">
        <v>0</v>
      </c>
      <c r="R446" s="139">
        <f t="shared" si="12"/>
        <v>0</v>
      </c>
      <c r="S446" s="139">
        <v>0</v>
      </c>
      <c r="T446" s="140">
        <f t="shared" si="13"/>
        <v>0</v>
      </c>
      <c r="AR446" s="141" t="s">
        <v>273</v>
      </c>
      <c r="AT446" s="141" t="s">
        <v>196</v>
      </c>
      <c r="AU446" s="141" t="s">
        <v>86</v>
      </c>
      <c r="AY446" s="17" t="s">
        <v>194</v>
      </c>
      <c r="BE446" s="142">
        <f t="shared" si="14"/>
        <v>0</v>
      </c>
      <c r="BF446" s="142">
        <f t="shared" si="15"/>
        <v>0</v>
      </c>
      <c r="BG446" s="142">
        <f t="shared" si="16"/>
        <v>0</v>
      </c>
      <c r="BH446" s="142">
        <f t="shared" si="17"/>
        <v>0</v>
      </c>
      <c r="BI446" s="142">
        <f t="shared" si="18"/>
        <v>0</v>
      </c>
      <c r="BJ446" s="17" t="s">
        <v>81</v>
      </c>
      <c r="BK446" s="142">
        <f t="shared" si="19"/>
        <v>0</v>
      </c>
      <c r="BL446" s="17" t="s">
        <v>273</v>
      </c>
      <c r="BM446" s="141" t="s">
        <v>797</v>
      </c>
    </row>
    <row r="447" spans="2:65" s="1" customFormat="1" ht="24.2" customHeight="1">
      <c r="B447" s="32"/>
      <c r="C447" s="129" t="s">
        <v>798</v>
      </c>
      <c r="D447" s="129" t="s">
        <v>196</v>
      </c>
      <c r="E447" s="130" t="s">
        <v>799</v>
      </c>
      <c r="F447" s="131" t="s">
        <v>800</v>
      </c>
      <c r="G447" s="132" t="s">
        <v>380</v>
      </c>
      <c r="H447" s="133">
        <v>1</v>
      </c>
      <c r="I447" s="134"/>
      <c r="J447" s="135">
        <f t="shared" si="10"/>
        <v>0</v>
      </c>
      <c r="K447" s="136"/>
      <c r="L447" s="32"/>
      <c r="M447" s="137" t="s">
        <v>1</v>
      </c>
      <c r="N447" s="138" t="s">
        <v>41</v>
      </c>
      <c r="P447" s="139">
        <f t="shared" si="11"/>
        <v>0</v>
      </c>
      <c r="Q447" s="139">
        <v>0</v>
      </c>
      <c r="R447" s="139">
        <f t="shared" si="12"/>
        <v>0</v>
      </c>
      <c r="S447" s="139">
        <v>0</v>
      </c>
      <c r="T447" s="140">
        <f t="shared" si="13"/>
        <v>0</v>
      </c>
      <c r="AR447" s="141" t="s">
        <v>273</v>
      </c>
      <c r="AT447" s="141" t="s">
        <v>196</v>
      </c>
      <c r="AU447" s="141" t="s">
        <v>86</v>
      </c>
      <c r="AY447" s="17" t="s">
        <v>194</v>
      </c>
      <c r="BE447" s="142">
        <f t="shared" si="14"/>
        <v>0</v>
      </c>
      <c r="BF447" s="142">
        <f t="shared" si="15"/>
        <v>0</v>
      </c>
      <c r="BG447" s="142">
        <f t="shared" si="16"/>
        <v>0</v>
      </c>
      <c r="BH447" s="142">
        <f t="shared" si="17"/>
        <v>0</v>
      </c>
      <c r="BI447" s="142">
        <f t="shared" si="18"/>
        <v>0</v>
      </c>
      <c r="BJ447" s="17" t="s">
        <v>81</v>
      </c>
      <c r="BK447" s="142">
        <f t="shared" si="19"/>
        <v>0</v>
      </c>
      <c r="BL447" s="17" t="s">
        <v>273</v>
      </c>
      <c r="BM447" s="141" t="s">
        <v>801</v>
      </c>
    </row>
    <row r="448" spans="2:65" s="1" customFormat="1" ht="24.2" customHeight="1">
      <c r="B448" s="32"/>
      <c r="C448" s="129" t="s">
        <v>802</v>
      </c>
      <c r="D448" s="129" t="s">
        <v>196</v>
      </c>
      <c r="E448" s="130" t="s">
        <v>803</v>
      </c>
      <c r="F448" s="131" t="s">
        <v>804</v>
      </c>
      <c r="G448" s="132" t="s">
        <v>380</v>
      </c>
      <c r="H448" s="133">
        <v>1</v>
      </c>
      <c r="I448" s="134"/>
      <c r="J448" s="135">
        <f t="shared" si="10"/>
        <v>0</v>
      </c>
      <c r="K448" s="136"/>
      <c r="L448" s="32"/>
      <c r="M448" s="137" t="s">
        <v>1</v>
      </c>
      <c r="N448" s="138" t="s">
        <v>41</v>
      </c>
      <c r="P448" s="139">
        <f t="shared" si="11"/>
        <v>0</v>
      </c>
      <c r="Q448" s="139">
        <v>0</v>
      </c>
      <c r="R448" s="139">
        <f t="shared" si="12"/>
        <v>0</v>
      </c>
      <c r="S448" s="139">
        <v>0</v>
      </c>
      <c r="T448" s="140">
        <f t="shared" si="13"/>
        <v>0</v>
      </c>
      <c r="AR448" s="141" t="s">
        <v>273</v>
      </c>
      <c r="AT448" s="141" t="s">
        <v>196</v>
      </c>
      <c r="AU448" s="141" t="s">
        <v>86</v>
      </c>
      <c r="AY448" s="17" t="s">
        <v>194</v>
      </c>
      <c r="BE448" s="142">
        <f t="shared" si="14"/>
        <v>0</v>
      </c>
      <c r="BF448" s="142">
        <f t="shared" si="15"/>
        <v>0</v>
      </c>
      <c r="BG448" s="142">
        <f t="shared" si="16"/>
        <v>0</v>
      </c>
      <c r="BH448" s="142">
        <f t="shared" si="17"/>
        <v>0</v>
      </c>
      <c r="BI448" s="142">
        <f t="shared" si="18"/>
        <v>0</v>
      </c>
      <c r="BJ448" s="17" t="s">
        <v>81</v>
      </c>
      <c r="BK448" s="142">
        <f t="shared" si="19"/>
        <v>0</v>
      </c>
      <c r="BL448" s="17" t="s">
        <v>273</v>
      </c>
      <c r="BM448" s="141" t="s">
        <v>805</v>
      </c>
    </row>
    <row r="449" spans="2:65" s="1" customFormat="1" ht="24.2" customHeight="1">
      <c r="B449" s="32"/>
      <c r="C449" s="129" t="s">
        <v>806</v>
      </c>
      <c r="D449" s="129" t="s">
        <v>196</v>
      </c>
      <c r="E449" s="130" t="s">
        <v>807</v>
      </c>
      <c r="F449" s="131" t="s">
        <v>808</v>
      </c>
      <c r="G449" s="132" t="s">
        <v>685</v>
      </c>
      <c r="H449" s="133">
        <v>1</v>
      </c>
      <c r="I449" s="134"/>
      <c r="J449" s="135">
        <f t="shared" si="10"/>
        <v>0</v>
      </c>
      <c r="K449" s="136"/>
      <c r="L449" s="32"/>
      <c r="M449" s="137" t="s">
        <v>1</v>
      </c>
      <c r="N449" s="138" t="s">
        <v>41</v>
      </c>
      <c r="P449" s="139">
        <f t="shared" si="11"/>
        <v>0</v>
      </c>
      <c r="Q449" s="139">
        <v>0</v>
      </c>
      <c r="R449" s="139">
        <f t="shared" si="12"/>
        <v>0</v>
      </c>
      <c r="S449" s="139">
        <v>0</v>
      </c>
      <c r="T449" s="140">
        <f t="shared" si="13"/>
        <v>0</v>
      </c>
      <c r="AR449" s="141" t="s">
        <v>273</v>
      </c>
      <c r="AT449" s="141" t="s">
        <v>196</v>
      </c>
      <c r="AU449" s="141" t="s">
        <v>86</v>
      </c>
      <c r="AY449" s="17" t="s">
        <v>194</v>
      </c>
      <c r="BE449" s="142">
        <f t="shared" si="14"/>
        <v>0</v>
      </c>
      <c r="BF449" s="142">
        <f t="shared" si="15"/>
        <v>0</v>
      </c>
      <c r="BG449" s="142">
        <f t="shared" si="16"/>
        <v>0</v>
      </c>
      <c r="BH449" s="142">
        <f t="shared" si="17"/>
        <v>0</v>
      </c>
      <c r="BI449" s="142">
        <f t="shared" si="18"/>
        <v>0</v>
      </c>
      <c r="BJ449" s="17" t="s">
        <v>81</v>
      </c>
      <c r="BK449" s="142">
        <f t="shared" si="19"/>
        <v>0</v>
      </c>
      <c r="BL449" s="17" t="s">
        <v>273</v>
      </c>
      <c r="BM449" s="141" t="s">
        <v>809</v>
      </c>
    </row>
    <row r="450" spans="2:65" s="1" customFormat="1" ht="16.5" customHeight="1">
      <c r="B450" s="32"/>
      <c r="C450" s="129" t="s">
        <v>810</v>
      </c>
      <c r="D450" s="129" t="s">
        <v>196</v>
      </c>
      <c r="E450" s="130" t="s">
        <v>811</v>
      </c>
      <c r="F450" s="131" t="s">
        <v>812</v>
      </c>
      <c r="G450" s="132" t="s">
        <v>199</v>
      </c>
      <c r="H450" s="133">
        <v>29.004999999999999</v>
      </c>
      <c r="I450" s="134"/>
      <c r="J450" s="135">
        <f t="shared" si="10"/>
        <v>0</v>
      </c>
      <c r="K450" s="136"/>
      <c r="L450" s="32"/>
      <c r="M450" s="137" t="s">
        <v>1</v>
      </c>
      <c r="N450" s="138" t="s">
        <v>41</v>
      </c>
      <c r="P450" s="139">
        <f t="shared" si="11"/>
        <v>0</v>
      </c>
      <c r="Q450" s="139">
        <v>0</v>
      </c>
      <c r="R450" s="139">
        <f t="shared" si="12"/>
        <v>0</v>
      </c>
      <c r="S450" s="139">
        <v>8.0000000000000002E-3</v>
      </c>
      <c r="T450" s="140">
        <f t="shared" si="13"/>
        <v>0.23204</v>
      </c>
      <c r="AR450" s="141" t="s">
        <v>273</v>
      </c>
      <c r="AT450" s="141" t="s">
        <v>196</v>
      </c>
      <c r="AU450" s="141" t="s">
        <v>86</v>
      </c>
      <c r="AY450" s="17" t="s">
        <v>194</v>
      </c>
      <c r="BE450" s="142">
        <f t="shared" si="14"/>
        <v>0</v>
      </c>
      <c r="BF450" s="142">
        <f t="shared" si="15"/>
        <v>0</v>
      </c>
      <c r="BG450" s="142">
        <f t="shared" si="16"/>
        <v>0</v>
      </c>
      <c r="BH450" s="142">
        <f t="shared" si="17"/>
        <v>0</v>
      </c>
      <c r="BI450" s="142">
        <f t="shared" si="18"/>
        <v>0</v>
      </c>
      <c r="BJ450" s="17" t="s">
        <v>81</v>
      </c>
      <c r="BK450" s="142">
        <f t="shared" si="19"/>
        <v>0</v>
      </c>
      <c r="BL450" s="17" t="s">
        <v>273</v>
      </c>
      <c r="BM450" s="141" t="s">
        <v>813</v>
      </c>
    </row>
    <row r="451" spans="2:65" s="14" customFormat="1">
      <c r="B451" s="158"/>
      <c r="D451" s="144" t="s">
        <v>202</v>
      </c>
      <c r="E451" s="159" t="s">
        <v>1</v>
      </c>
      <c r="F451" s="160" t="s">
        <v>814</v>
      </c>
      <c r="H451" s="159" t="s">
        <v>1</v>
      </c>
      <c r="I451" s="161"/>
      <c r="L451" s="158"/>
      <c r="M451" s="162"/>
      <c r="T451" s="163"/>
      <c r="AT451" s="159" t="s">
        <v>202</v>
      </c>
      <c r="AU451" s="159" t="s">
        <v>86</v>
      </c>
      <c r="AV451" s="14" t="s">
        <v>81</v>
      </c>
      <c r="AW451" s="14" t="s">
        <v>32</v>
      </c>
      <c r="AX451" s="14" t="s">
        <v>76</v>
      </c>
      <c r="AY451" s="159" t="s">
        <v>194</v>
      </c>
    </row>
    <row r="452" spans="2:65" s="12" customFormat="1">
      <c r="B452" s="143"/>
      <c r="D452" s="144" t="s">
        <v>202</v>
      </c>
      <c r="E452" s="145" t="s">
        <v>1</v>
      </c>
      <c r="F452" s="146" t="s">
        <v>815</v>
      </c>
      <c r="H452" s="147">
        <v>29.004999999999999</v>
      </c>
      <c r="I452" s="148"/>
      <c r="L452" s="143"/>
      <c r="M452" s="149"/>
      <c r="T452" s="150"/>
      <c r="AT452" s="145" t="s">
        <v>202</v>
      </c>
      <c r="AU452" s="145" t="s">
        <v>86</v>
      </c>
      <c r="AV452" s="12" t="s">
        <v>86</v>
      </c>
      <c r="AW452" s="12" t="s">
        <v>32</v>
      </c>
      <c r="AX452" s="12" t="s">
        <v>81</v>
      </c>
      <c r="AY452" s="145" t="s">
        <v>194</v>
      </c>
    </row>
    <row r="453" spans="2:65" s="1" customFormat="1" ht="24.2" customHeight="1">
      <c r="B453" s="32"/>
      <c r="C453" s="129" t="s">
        <v>816</v>
      </c>
      <c r="D453" s="129" t="s">
        <v>196</v>
      </c>
      <c r="E453" s="130" t="s">
        <v>817</v>
      </c>
      <c r="F453" s="131" t="s">
        <v>818</v>
      </c>
      <c r="G453" s="132" t="s">
        <v>380</v>
      </c>
      <c r="H453" s="133">
        <v>1</v>
      </c>
      <c r="I453" s="134"/>
      <c r="J453" s="135">
        <f>ROUND(I453*H453,2)</f>
        <v>0</v>
      </c>
      <c r="K453" s="136"/>
      <c r="L453" s="32"/>
      <c r="M453" s="137" t="s">
        <v>1</v>
      </c>
      <c r="N453" s="138" t="s">
        <v>41</v>
      </c>
      <c r="P453" s="139">
        <f>O453*H453</f>
        <v>0</v>
      </c>
      <c r="Q453" s="139">
        <v>0</v>
      </c>
      <c r="R453" s="139">
        <f>Q453*H453</f>
        <v>0</v>
      </c>
      <c r="S453" s="139">
        <v>5.0000000000000001E-3</v>
      </c>
      <c r="T453" s="140">
        <f>S453*H453</f>
        <v>5.0000000000000001E-3</v>
      </c>
      <c r="AR453" s="141" t="s">
        <v>273</v>
      </c>
      <c r="AT453" s="141" t="s">
        <v>196</v>
      </c>
      <c r="AU453" s="141" t="s">
        <v>86</v>
      </c>
      <c r="AY453" s="17" t="s">
        <v>194</v>
      </c>
      <c r="BE453" s="142">
        <f>IF(N453="základní",J453,0)</f>
        <v>0</v>
      </c>
      <c r="BF453" s="142">
        <f>IF(N453="snížená",J453,0)</f>
        <v>0</v>
      </c>
      <c r="BG453" s="142">
        <f>IF(N453="zákl. přenesená",J453,0)</f>
        <v>0</v>
      </c>
      <c r="BH453" s="142">
        <f>IF(N453="sníž. přenesená",J453,0)</f>
        <v>0</v>
      </c>
      <c r="BI453" s="142">
        <f>IF(N453="nulová",J453,0)</f>
        <v>0</v>
      </c>
      <c r="BJ453" s="17" t="s">
        <v>81</v>
      </c>
      <c r="BK453" s="142">
        <f>ROUND(I453*H453,2)</f>
        <v>0</v>
      </c>
      <c r="BL453" s="17" t="s">
        <v>273</v>
      </c>
      <c r="BM453" s="141" t="s">
        <v>819</v>
      </c>
    </row>
    <row r="454" spans="2:65" s="1" customFormat="1" ht="16.5" customHeight="1">
      <c r="B454" s="32"/>
      <c r="C454" s="129" t="s">
        <v>820</v>
      </c>
      <c r="D454" s="129" t="s">
        <v>196</v>
      </c>
      <c r="E454" s="130" t="s">
        <v>821</v>
      </c>
      <c r="F454" s="131" t="s">
        <v>822</v>
      </c>
      <c r="G454" s="132" t="s">
        <v>199</v>
      </c>
      <c r="H454" s="133">
        <v>2.1269999999999998</v>
      </c>
      <c r="I454" s="134"/>
      <c r="J454" s="135">
        <f>ROUND(I454*H454,2)</f>
        <v>0</v>
      </c>
      <c r="K454" s="136"/>
      <c r="L454" s="32"/>
      <c r="M454" s="137" t="s">
        <v>1</v>
      </c>
      <c r="N454" s="138" t="s">
        <v>41</v>
      </c>
      <c r="P454" s="139">
        <f>O454*H454</f>
        <v>0</v>
      </c>
      <c r="Q454" s="139">
        <v>0</v>
      </c>
      <c r="R454" s="139">
        <f>Q454*H454</f>
        <v>0</v>
      </c>
      <c r="S454" s="139">
        <v>0</v>
      </c>
      <c r="T454" s="140">
        <f>S454*H454</f>
        <v>0</v>
      </c>
      <c r="AR454" s="141" t="s">
        <v>273</v>
      </c>
      <c r="AT454" s="141" t="s">
        <v>196</v>
      </c>
      <c r="AU454" s="141" t="s">
        <v>86</v>
      </c>
      <c r="AY454" s="17" t="s">
        <v>194</v>
      </c>
      <c r="BE454" s="142">
        <f>IF(N454="základní",J454,0)</f>
        <v>0</v>
      </c>
      <c r="BF454" s="142">
        <f>IF(N454="snížená",J454,0)</f>
        <v>0</v>
      </c>
      <c r="BG454" s="142">
        <f>IF(N454="zákl. přenesená",J454,0)</f>
        <v>0</v>
      </c>
      <c r="BH454" s="142">
        <f>IF(N454="sníž. přenesená",J454,0)</f>
        <v>0</v>
      </c>
      <c r="BI454" s="142">
        <f>IF(N454="nulová",J454,0)</f>
        <v>0</v>
      </c>
      <c r="BJ454" s="17" t="s">
        <v>81</v>
      </c>
      <c r="BK454" s="142">
        <f>ROUND(I454*H454,2)</f>
        <v>0</v>
      </c>
      <c r="BL454" s="17" t="s">
        <v>273</v>
      </c>
      <c r="BM454" s="141" t="s">
        <v>823</v>
      </c>
    </row>
    <row r="455" spans="2:65" s="14" customFormat="1">
      <c r="B455" s="158"/>
      <c r="D455" s="144" t="s">
        <v>202</v>
      </c>
      <c r="E455" s="159" t="s">
        <v>1</v>
      </c>
      <c r="F455" s="160" t="s">
        <v>824</v>
      </c>
      <c r="H455" s="159" t="s">
        <v>1</v>
      </c>
      <c r="I455" s="161"/>
      <c r="L455" s="158"/>
      <c r="M455" s="162"/>
      <c r="T455" s="163"/>
      <c r="AT455" s="159" t="s">
        <v>202</v>
      </c>
      <c r="AU455" s="159" t="s">
        <v>86</v>
      </c>
      <c r="AV455" s="14" t="s">
        <v>81</v>
      </c>
      <c r="AW455" s="14" t="s">
        <v>32</v>
      </c>
      <c r="AX455" s="14" t="s">
        <v>76</v>
      </c>
      <c r="AY455" s="159" t="s">
        <v>194</v>
      </c>
    </row>
    <row r="456" spans="2:65" s="12" customFormat="1">
      <c r="B456" s="143"/>
      <c r="D456" s="144" t="s">
        <v>202</v>
      </c>
      <c r="E456" s="145" t="s">
        <v>1</v>
      </c>
      <c r="F456" s="146" t="s">
        <v>623</v>
      </c>
      <c r="H456" s="147">
        <v>2.1269999999999998</v>
      </c>
      <c r="I456" s="148"/>
      <c r="L456" s="143"/>
      <c r="M456" s="149"/>
      <c r="T456" s="150"/>
      <c r="AT456" s="145" t="s">
        <v>202</v>
      </c>
      <c r="AU456" s="145" t="s">
        <v>86</v>
      </c>
      <c r="AV456" s="12" t="s">
        <v>86</v>
      </c>
      <c r="AW456" s="12" t="s">
        <v>32</v>
      </c>
      <c r="AX456" s="12" t="s">
        <v>81</v>
      </c>
      <c r="AY456" s="145" t="s">
        <v>194</v>
      </c>
    </row>
    <row r="457" spans="2:65" s="1" customFormat="1" ht="16.5" customHeight="1">
      <c r="B457" s="32"/>
      <c r="C457" s="164" t="s">
        <v>825</v>
      </c>
      <c r="D457" s="164" t="s">
        <v>255</v>
      </c>
      <c r="E457" s="165" t="s">
        <v>826</v>
      </c>
      <c r="F457" s="166" t="s">
        <v>827</v>
      </c>
      <c r="G457" s="167" t="s">
        <v>199</v>
      </c>
      <c r="H457" s="168">
        <v>1.0640000000000001</v>
      </c>
      <c r="I457" s="169"/>
      <c r="J457" s="170">
        <f>ROUND(I457*H457,2)</f>
        <v>0</v>
      </c>
      <c r="K457" s="171"/>
      <c r="L457" s="172"/>
      <c r="M457" s="173" t="s">
        <v>1</v>
      </c>
      <c r="N457" s="174" t="s">
        <v>41</v>
      </c>
      <c r="P457" s="139">
        <f>O457*H457</f>
        <v>0</v>
      </c>
      <c r="Q457" s="139">
        <v>9.4999999999999998E-3</v>
      </c>
      <c r="R457" s="139">
        <f>Q457*H457</f>
        <v>1.0108000000000001E-2</v>
      </c>
      <c r="S457" s="139">
        <v>0</v>
      </c>
      <c r="T457" s="140">
        <f>S457*H457</f>
        <v>0</v>
      </c>
      <c r="AR457" s="141" t="s">
        <v>368</v>
      </c>
      <c r="AT457" s="141" t="s">
        <v>255</v>
      </c>
      <c r="AU457" s="141" t="s">
        <v>86</v>
      </c>
      <c r="AY457" s="17" t="s">
        <v>194</v>
      </c>
      <c r="BE457" s="142">
        <f>IF(N457="základní",J457,0)</f>
        <v>0</v>
      </c>
      <c r="BF457" s="142">
        <f>IF(N457="snížená",J457,0)</f>
        <v>0</v>
      </c>
      <c r="BG457" s="142">
        <f>IF(N457="zákl. přenesená",J457,0)</f>
        <v>0</v>
      </c>
      <c r="BH457" s="142">
        <f>IF(N457="sníž. přenesená",J457,0)</f>
        <v>0</v>
      </c>
      <c r="BI457" s="142">
        <f>IF(N457="nulová",J457,0)</f>
        <v>0</v>
      </c>
      <c r="BJ457" s="17" t="s">
        <v>81</v>
      </c>
      <c r="BK457" s="142">
        <f>ROUND(I457*H457,2)</f>
        <v>0</v>
      </c>
      <c r="BL457" s="17" t="s">
        <v>273</v>
      </c>
      <c r="BM457" s="141" t="s">
        <v>828</v>
      </c>
    </row>
    <row r="458" spans="2:65" s="14" customFormat="1">
      <c r="B458" s="158"/>
      <c r="D458" s="144" t="s">
        <v>202</v>
      </c>
      <c r="E458" s="159" t="s">
        <v>1</v>
      </c>
      <c r="F458" s="160" t="s">
        <v>829</v>
      </c>
      <c r="H458" s="159" t="s">
        <v>1</v>
      </c>
      <c r="I458" s="161"/>
      <c r="L458" s="158"/>
      <c r="M458" s="162"/>
      <c r="T458" s="163"/>
      <c r="AT458" s="159" t="s">
        <v>202</v>
      </c>
      <c r="AU458" s="159" t="s">
        <v>86</v>
      </c>
      <c r="AV458" s="14" t="s">
        <v>81</v>
      </c>
      <c r="AW458" s="14" t="s">
        <v>32</v>
      </c>
      <c r="AX458" s="14" t="s">
        <v>76</v>
      </c>
      <c r="AY458" s="159" t="s">
        <v>194</v>
      </c>
    </row>
    <row r="459" spans="2:65" s="14" customFormat="1">
      <c r="B459" s="158"/>
      <c r="D459" s="144" t="s">
        <v>202</v>
      </c>
      <c r="E459" s="159" t="s">
        <v>1</v>
      </c>
      <c r="F459" s="160" t="s">
        <v>830</v>
      </c>
      <c r="H459" s="159" t="s">
        <v>1</v>
      </c>
      <c r="I459" s="161"/>
      <c r="L459" s="158"/>
      <c r="M459" s="162"/>
      <c r="T459" s="163"/>
      <c r="AT459" s="159" t="s">
        <v>202</v>
      </c>
      <c r="AU459" s="159" t="s">
        <v>86</v>
      </c>
      <c r="AV459" s="14" t="s">
        <v>81</v>
      </c>
      <c r="AW459" s="14" t="s">
        <v>32</v>
      </c>
      <c r="AX459" s="14" t="s">
        <v>76</v>
      </c>
      <c r="AY459" s="159" t="s">
        <v>194</v>
      </c>
    </row>
    <row r="460" spans="2:65" s="12" customFormat="1">
      <c r="B460" s="143"/>
      <c r="D460" s="144" t="s">
        <v>202</v>
      </c>
      <c r="E460" s="145" t="s">
        <v>1</v>
      </c>
      <c r="F460" s="146" t="s">
        <v>831</v>
      </c>
      <c r="H460" s="147">
        <v>1.0640000000000001</v>
      </c>
      <c r="I460" s="148"/>
      <c r="L460" s="143"/>
      <c r="M460" s="149"/>
      <c r="T460" s="150"/>
      <c r="AT460" s="145" t="s">
        <v>202</v>
      </c>
      <c r="AU460" s="145" t="s">
        <v>86</v>
      </c>
      <c r="AV460" s="12" t="s">
        <v>86</v>
      </c>
      <c r="AW460" s="12" t="s">
        <v>32</v>
      </c>
      <c r="AX460" s="12" t="s">
        <v>81</v>
      </c>
      <c r="AY460" s="145" t="s">
        <v>194</v>
      </c>
    </row>
    <row r="461" spans="2:65" s="1" customFormat="1" ht="24.2" customHeight="1">
      <c r="B461" s="32"/>
      <c r="C461" s="129" t="s">
        <v>832</v>
      </c>
      <c r="D461" s="129" t="s">
        <v>196</v>
      </c>
      <c r="E461" s="130" t="s">
        <v>833</v>
      </c>
      <c r="F461" s="131" t="s">
        <v>834</v>
      </c>
      <c r="G461" s="132" t="s">
        <v>605</v>
      </c>
      <c r="H461" s="182"/>
      <c r="I461" s="134"/>
      <c r="J461" s="135">
        <f>ROUND(I461*H461,2)</f>
        <v>0</v>
      </c>
      <c r="K461" s="136"/>
      <c r="L461" s="32"/>
      <c r="M461" s="137" t="s">
        <v>1</v>
      </c>
      <c r="N461" s="138" t="s">
        <v>41</v>
      </c>
      <c r="P461" s="139">
        <f>O461*H461</f>
        <v>0</v>
      </c>
      <c r="Q461" s="139">
        <v>0</v>
      </c>
      <c r="R461" s="139">
        <f>Q461*H461</f>
        <v>0</v>
      </c>
      <c r="S461" s="139">
        <v>0</v>
      </c>
      <c r="T461" s="140">
        <f>S461*H461</f>
        <v>0</v>
      </c>
      <c r="AR461" s="141" t="s">
        <v>273</v>
      </c>
      <c r="AT461" s="141" t="s">
        <v>196</v>
      </c>
      <c r="AU461" s="141" t="s">
        <v>86</v>
      </c>
      <c r="AY461" s="17" t="s">
        <v>194</v>
      </c>
      <c r="BE461" s="142">
        <f>IF(N461="základní",J461,0)</f>
        <v>0</v>
      </c>
      <c r="BF461" s="142">
        <f>IF(N461="snížená",J461,0)</f>
        <v>0</v>
      </c>
      <c r="BG461" s="142">
        <f>IF(N461="zákl. přenesená",J461,0)</f>
        <v>0</v>
      </c>
      <c r="BH461" s="142">
        <f>IF(N461="sníž. přenesená",J461,0)</f>
        <v>0</v>
      </c>
      <c r="BI461" s="142">
        <f>IF(N461="nulová",J461,0)</f>
        <v>0</v>
      </c>
      <c r="BJ461" s="17" t="s">
        <v>81</v>
      </c>
      <c r="BK461" s="142">
        <f>ROUND(I461*H461,2)</f>
        <v>0</v>
      </c>
      <c r="BL461" s="17" t="s">
        <v>273</v>
      </c>
      <c r="BM461" s="141" t="s">
        <v>835</v>
      </c>
    </row>
    <row r="462" spans="2:65" s="11" customFormat="1" ht="22.9" customHeight="1">
      <c r="B462" s="117"/>
      <c r="D462" s="118" t="s">
        <v>75</v>
      </c>
      <c r="E462" s="127" t="s">
        <v>836</v>
      </c>
      <c r="F462" s="127" t="s">
        <v>837</v>
      </c>
      <c r="I462" s="120"/>
      <c r="J462" s="128">
        <f>BK462</f>
        <v>0</v>
      </c>
      <c r="L462" s="117"/>
      <c r="M462" s="122"/>
      <c r="P462" s="123">
        <f>SUM(P463:P464)</f>
        <v>0</v>
      </c>
      <c r="R462" s="123">
        <f>SUM(R463:R464)</f>
        <v>0</v>
      </c>
      <c r="T462" s="124">
        <f>SUM(T463:T464)</f>
        <v>0.02</v>
      </c>
      <c r="AR462" s="118" t="s">
        <v>86</v>
      </c>
      <c r="AT462" s="125" t="s">
        <v>75</v>
      </c>
      <c r="AU462" s="125" t="s">
        <v>81</v>
      </c>
      <c r="AY462" s="118" t="s">
        <v>194</v>
      </c>
      <c r="BK462" s="126">
        <f>SUM(BK463:BK464)</f>
        <v>0</v>
      </c>
    </row>
    <row r="463" spans="2:65" s="1" customFormat="1" ht="16.5" customHeight="1">
      <c r="B463" s="32"/>
      <c r="C463" s="129" t="s">
        <v>838</v>
      </c>
      <c r="D463" s="129" t="s">
        <v>196</v>
      </c>
      <c r="E463" s="130" t="s">
        <v>839</v>
      </c>
      <c r="F463" s="131" t="s">
        <v>840</v>
      </c>
      <c r="G463" s="132" t="s">
        <v>685</v>
      </c>
      <c r="H463" s="133">
        <v>1</v>
      </c>
      <c r="I463" s="134"/>
      <c r="J463" s="135">
        <f>ROUND(I463*H463,2)</f>
        <v>0</v>
      </c>
      <c r="K463" s="136"/>
      <c r="L463" s="32"/>
      <c r="M463" s="137" t="s">
        <v>1</v>
      </c>
      <c r="N463" s="138" t="s">
        <v>41</v>
      </c>
      <c r="P463" s="139">
        <f>O463*H463</f>
        <v>0</v>
      </c>
      <c r="Q463" s="139">
        <v>0</v>
      </c>
      <c r="R463" s="139">
        <f>Q463*H463</f>
        <v>0</v>
      </c>
      <c r="S463" s="139">
        <v>0.02</v>
      </c>
      <c r="T463" s="140">
        <f>S463*H463</f>
        <v>0.02</v>
      </c>
      <c r="AR463" s="141" t="s">
        <v>273</v>
      </c>
      <c r="AT463" s="141" t="s">
        <v>196</v>
      </c>
      <c r="AU463" s="141" t="s">
        <v>86</v>
      </c>
      <c r="AY463" s="17" t="s">
        <v>194</v>
      </c>
      <c r="BE463" s="142">
        <f>IF(N463="základní",J463,0)</f>
        <v>0</v>
      </c>
      <c r="BF463" s="142">
        <f>IF(N463="snížená",J463,0)</f>
        <v>0</v>
      </c>
      <c r="BG463" s="142">
        <f>IF(N463="zákl. přenesená",J463,0)</f>
        <v>0</v>
      </c>
      <c r="BH463" s="142">
        <f>IF(N463="sníž. přenesená",J463,0)</f>
        <v>0</v>
      </c>
      <c r="BI463" s="142">
        <f>IF(N463="nulová",J463,0)</f>
        <v>0</v>
      </c>
      <c r="BJ463" s="17" t="s">
        <v>81</v>
      </c>
      <c r="BK463" s="142">
        <f>ROUND(I463*H463,2)</f>
        <v>0</v>
      </c>
      <c r="BL463" s="17" t="s">
        <v>273</v>
      </c>
      <c r="BM463" s="141" t="s">
        <v>841</v>
      </c>
    </row>
    <row r="464" spans="2:65" s="1" customFormat="1" ht="33" customHeight="1">
      <c r="B464" s="32"/>
      <c r="C464" s="129" t="s">
        <v>842</v>
      </c>
      <c r="D464" s="129" t="s">
        <v>196</v>
      </c>
      <c r="E464" s="130" t="s">
        <v>843</v>
      </c>
      <c r="F464" s="131" t="s">
        <v>844</v>
      </c>
      <c r="G464" s="132" t="s">
        <v>605</v>
      </c>
      <c r="H464" s="182"/>
      <c r="I464" s="134"/>
      <c r="J464" s="135">
        <f>ROUND(I464*H464,2)</f>
        <v>0</v>
      </c>
      <c r="K464" s="136"/>
      <c r="L464" s="32"/>
      <c r="M464" s="137" t="s">
        <v>1</v>
      </c>
      <c r="N464" s="138" t="s">
        <v>41</v>
      </c>
      <c r="P464" s="139">
        <f>O464*H464</f>
        <v>0</v>
      </c>
      <c r="Q464" s="139">
        <v>0</v>
      </c>
      <c r="R464" s="139">
        <f>Q464*H464</f>
        <v>0</v>
      </c>
      <c r="S464" s="139">
        <v>0</v>
      </c>
      <c r="T464" s="140">
        <f>S464*H464</f>
        <v>0</v>
      </c>
      <c r="AR464" s="141" t="s">
        <v>273</v>
      </c>
      <c r="AT464" s="141" t="s">
        <v>196</v>
      </c>
      <c r="AU464" s="141" t="s">
        <v>86</v>
      </c>
      <c r="AY464" s="17" t="s">
        <v>194</v>
      </c>
      <c r="BE464" s="142">
        <f>IF(N464="základní",J464,0)</f>
        <v>0</v>
      </c>
      <c r="BF464" s="142">
        <f>IF(N464="snížená",J464,0)</f>
        <v>0</v>
      </c>
      <c r="BG464" s="142">
        <f>IF(N464="zákl. přenesená",J464,0)</f>
        <v>0</v>
      </c>
      <c r="BH464" s="142">
        <f>IF(N464="sníž. přenesená",J464,0)</f>
        <v>0</v>
      </c>
      <c r="BI464" s="142">
        <f>IF(N464="nulová",J464,0)</f>
        <v>0</v>
      </c>
      <c r="BJ464" s="17" t="s">
        <v>81</v>
      </c>
      <c r="BK464" s="142">
        <f>ROUND(I464*H464,2)</f>
        <v>0</v>
      </c>
      <c r="BL464" s="17" t="s">
        <v>273</v>
      </c>
      <c r="BM464" s="141" t="s">
        <v>845</v>
      </c>
    </row>
    <row r="465" spans="2:65" s="11" customFormat="1" ht="22.9" customHeight="1">
      <c r="B465" s="117"/>
      <c r="D465" s="118" t="s">
        <v>75</v>
      </c>
      <c r="E465" s="127" t="s">
        <v>846</v>
      </c>
      <c r="F465" s="127" t="s">
        <v>847</v>
      </c>
      <c r="I465" s="120"/>
      <c r="J465" s="128">
        <f>BK465</f>
        <v>0</v>
      </c>
      <c r="L465" s="117"/>
      <c r="M465" s="122"/>
      <c r="P465" s="123">
        <f>SUM(P466:P479)</f>
        <v>0</v>
      </c>
      <c r="R465" s="123">
        <f>SUM(R466:R479)</f>
        <v>8.9347599999999999E-2</v>
      </c>
      <c r="T465" s="124">
        <f>SUM(T466:T479)</f>
        <v>0</v>
      </c>
      <c r="AR465" s="118" t="s">
        <v>86</v>
      </c>
      <c r="AT465" s="125" t="s">
        <v>75</v>
      </c>
      <c r="AU465" s="125" t="s">
        <v>81</v>
      </c>
      <c r="AY465" s="118" t="s">
        <v>194</v>
      </c>
      <c r="BK465" s="126">
        <f>SUM(BK466:BK479)</f>
        <v>0</v>
      </c>
    </row>
    <row r="466" spans="2:65" s="1" customFormat="1" ht="16.5" customHeight="1">
      <c r="B466" s="32"/>
      <c r="C466" s="129" t="s">
        <v>848</v>
      </c>
      <c r="D466" s="129" t="s">
        <v>196</v>
      </c>
      <c r="E466" s="130" t="s">
        <v>849</v>
      </c>
      <c r="F466" s="131" t="s">
        <v>850</v>
      </c>
      <c r="G466" s="132" t="s">
        <v>199</v>
      </c>
      <c r="H466" s="133">
        <v>1.4319999999999999</v>
      </c>
      <c r="I466" s="134"/>
      <c r="J466" s="135">
        <f>ROUND(I466*H466,2)</f>
        <v>0</v>
      </c>
      <c r="K466" s="136"/>
      <c r="L466" s="32"/>
      <c r="M466" s="137" t="s">
        <v>1</v>
      </c>
      <c r="N466" s="138" t="s">
        <v>41</v>
      </c>
      <c r="P466" s="139">
        <f>O466*H466</f>
        <v>0</v>
      </c>
      <c r="Q466" s="139">
        <v>0</v>
      </c>
      <c r="R466" s="139">
        <f>Q466*H466</f>
        <v>0</v>
      </c>
      <c r="S466" s="139">
        <v>0</v>
      </c>
      <c r="T466" s="140">
        <f>S466*H466</f>
        <v>0</v>
      </c>
      <c r="AR466" s="141" t="s">
        <v>273</v>
      </c>
      <c r="AT466" s="141" t="s">
        <v>196</v>
      </c>
      <c r="AU466" s="141" t="s">
        <v>86</v>
      </c>
      <c r="AY466" s="17" t="s">
        <v>194</v>
      </c>
      <c r="BE466" s="142">
        <f>IF(N466="základní",J466,0)</f>
        <v>0</v>
      </c>
      <c r="BF466" s="142">
        <f>IF(N466="snížená",J466,0)</f>
        <v>0</v>
      </c>
      <c r="BG466" s="142">
        <f>IF(N466="zákl. přenesená",J466,0)</f>
        <v>0</v>
      </c>
      <c r="BH466" s="142">
        <f>IF(N466="sníž. přenesená",J466,0)</f>
        <v>0</v>
      </c>
      <c r="BI466" s="142">
        <f>IF(N466="nulová",J466,0)</f>
        <v>0</v>
      </c>
      <c r="BJ466" s="17" t="s">
        <v>81</v>
      </c>
      <c r="BK466" s="142">
        <f>ROUND(I466*H466,2)</f>
        <v>0</v>
      </c>
      <c r="BL466" s="17" t="s">
        <v>273</v>
      </c>
      <c r="BM466" s="141" t="s">
        <v>851</v>
      </c>
    </row>
    <row r="467" spans="2:65" s="12" customFormat="1">
      <c r="B467" s="143"/>
      <c r="D467" s="144" t="s">
        <v>202</v>
      </c>
      <c r="E467" s="145" t="s">
        <v>1</v>
      </c>
      <c r="F467" s="146" t="s">
        <v>132</v>
      </c>
      <c r="H467" s="147">
        <v>1.4319999999999999</v>
      </c>
      <c r="I467" s="148"/>
      <c r="L467" s="143"/>
      <c r="M467" s="149"/>
      <c r="T467" s="150"/>
      <c r="AT467" s="145" t="s">
        <v>202</v>
      </c>
      <c r="AU467" s="145" t="s">
        <v>86</v>
      </c>
      <c r="AV467" s="12" t="s">
        <v>86</v>
      </c>
      <c r="AW467" s="12" t="s">
        <v>32</v>
      </c>
      <c r="AX467" s="12" t="s">
        <v>81</v>
      </c>
      <c r="AY467" s="145" t="s">
        <v>194</v>
      </c>
    </row>
    <row r="468" spans="2:65" s="1" customFormat="1" ht="16.5" customHeight="1">
      <c r="B468" s="32"/>
      <c r="C468" s="129" t="s">
        <v>852</v>
      </c>
      <c r="D468" s="129" t="s">
        <v>196</v>
      </c>
      <c r="E468" s="130" t="s">
        <v>853</v>
      </c>
      <c r="F468" s="131" t="s">
        <v>854</v>
      </c>
      <c r="G468" s="132" t="s">
        <v>199</v>
      </c>
      <c r="H468" s="133">
        <v>1.4319999999999999</v>
      </c>
      <c r="I468" s="134"/>
      <c r="J468" s="135">
        <f>ROUND(I468*H468,2)</f>
        <v>0</v>
      </c>
      <c r="K468" s="136"/>
      <c r="L468" s="32"/>
      <c r="M468" s="137" t="s">
        <v>1</v>
      </c>
      <c r="N468" s="138" t="s">
        <v>41</v>
      </c>
      <c r="P468" s="139">
        <f>O468*H468</f>
        <v>0</v>
      </c>
      <c r="Q468" s="139">
        <v>2.9999999999999997E-4</v>
      </c>
      <c r="R468" s="139">
        <f>Q468*H468</f>
        <v>4.2959999999999993E-4</v>
      </c>
      <c r="S468" s="139">
        <v>0</v>
      </c>
      <c r="T468" s="140">
        <f>S468*H468</f>
        <v>0</v>
      </c>
      <c r="AR468" s="141" t="s">
        <v>273</v>
      </c>
      <c r="AT468" s="141" t="s">
        <v>196</v>
      </c>
      <c r="AU468" s="141" t="s">
        <v>86</v>
      </c>
      <c r="AY468" s="17" t="s">
        <v>194</v>
      </c>
      <c r="BE468" s="142">
        <f>IF(N468="základní",J468,0)</f>
        <v>0</v>
      </c>
      <c r="BF468" s="142">
        <f>IF(N468="snížená",J468,0)</f>
        <v>0</v>
      </c>
      <c r="BG468" s="142">
        <f>IF(N468="zákl. přenesená",J468,0)</f>
        <v>0</v>
      </c>
      <c r="BH468" s="142">
        <f>IF(N468="sníž. přenesená",J468,0)</f>
        <v>0</v>
      </c>
      <c r="BI468" s="142">
        <f>IF(N468="nulová",J468,0)</f>
        <v>0</v>
      </c>
      <c r="BJ468" s="17" t="s">
        <v>81</v>
      </c>
      <c r="BK468" s="142">
        <f>ROUND(I468*H468,2)</f>
        <v>0</v>
      </c>
      <c r="BL468" s="17" t="s">
        <v>273</v>
      </c>
      <c r="BM468" s="141" t="s">
        <v>855</v>
      </c>
    </row>
    <row r="469" spans="2:65" s="12" customFormat="1">
      <c r="B469" s="143"/>
      <c r="D469" s="144" t="s">
        <v>202</v>
      </c>
      <c r="E469" s="145" t="s">
        <v>1</v>
      </c>
      <c r="F469" s="146" t="s">
        <v>132</v>
      </c>
      <c r="H469" s="147">
        <v>1.4319999999999999</v>
      </c>
      <c r="I469" s="148"/>
      <c r="L469" s="143"/>
      <c r="M469" s="149"/>
      <c r="T469" s="150"/>
      <c r="AT469" s="145" t="s">
        <v>202</v>
      </c>
      <c r="AU469" s="145" t="s">
        <v>86</v>
      </c>
      <c r="AV469" s="12" t="s">
        <v>86</v>
      </c>
      <c r="AW469" s="12" t="s">
        <v>32</v>
      </c>
      <c r="AX469" s="12" t="s">
        <v>81</v>
      </c>
      <c r="AY469" s="145" t="s">
        <v>194</v>
      </c>
    </row>
    <row r="470" spans="2:65" s="1" customFormat="1" ht="21.75" customHeight="1">
      <c r="B470" s="32"/>
      <c r="C470" s="129" t="s">
        <v>856</v>
      </c>
      <c r="D470" s="129" t="s">
        <v>196</v>
      </c>
      <c r="E470" s="130" t="s">
        <v>857</v>
      </c>
      <c r="F470" s="131" t="s">
        <v>858</v>
      </c>
      <c r="G470" s="132" t="s">
        <v>199</v>
      </c>
      <c r="H470" s="133">
        <v>1.4319999999999999</v>
      </c>
      <c r="I470" s="134"/>
      <c r="J470" s="135">
        <f>ROUND(I470*H470,2)</f>
        <v>0</v>
      </c>
      <c r="K470" s="136"/>
      <c r="L470" s="32"/>
      <c r="M470" s="137" t="s">
        <v>1</v>
      </c>
      <c r="N470" s="138" t="s">
        <v>41</v>
      </c>
      <c r="P470" s="139">
        <f>O470*H470</f>
        <v>0</v>
      </c>
      <c r="Q470" s="139">
        <v>2.5499999999999998E-2</v>
      </c>
      <c r="R470" s="139">
        <f>Q470*H470</f>
        <v>3.6515999999999993E-2</v>
      </c>
      <c r="S470" s="139">
        <v>0</v>
      </c>
      <c r="T470" s="140">
        <f>S470*H470</f>
        <v>0</v>
      </c>
      <c r="AR470" s="141" t="s">
        <v>273</v>
      </c>
      <c r="AT470" s="141" t="s">
        <v>196</v>
      </c>
      <c r="AU470" s="141" t="s">
        <v>86</v>
      </c>
      <c r="AY470" s="17" t="s">
        <v>194</v>
      </c>
      <c r="BE470" s="142">
        <f>IF(N470="základní",J470,0)</f>
        <v>0</v>
      </c>
      <c r="BF470" s="142">
        <f>IF(N470="snížená",J470,0)</f>
        <v>0</v>
      </c>
      <c r="BG470" s="142">
        <f>IF(N470="zákl. přenesená",J470,0)</f>
        <v>0</v>
      </c>
      <c r="BH470" s="142">
        <f>IF(N470="sníž. přenesená",J470,0)</f>
        <v>0</v>
      </c>
      <c r="BI470" s="142">
        <f>IF(N470="nulová",J470,0)</f>
        <v>0</v>
      </c>
      <c r="BJ470" s="17" t="s">
        <v>81</v>
      </c>
      <c r="BK470" s="142">
        <f>ROUND(I470*H470,2)</f>
        <v>0</v>
      </c>
      <c r="BL470" s="17" t="s">
        <v>273</v>
      </c>
      <c r="BM470" s="141" t="s">
        <v>859</v>
      </c>
    </row>
    <row r="471" spans="2:65" s="12" customFormat="1">
      <c r="B471" s="143"/>
      <c r="D471" s="144" t="s">
        <v>202</v>
      </c>
      <c r="E471" s="145" t="s">
        <v>1</v>
      </c>
      <c r="F471" s="146" t="s">
        <v>860</v>
      </c>
      <c r="H471" s="147">
        <v>1.4319999999999999</v>
      </c>
      <c r="I471" s="148"/>
      <c r="L471" s="143"/>
      <c r="M471" s="149"/>
      <c r="T471" s="150"/>
      <c r="AT471" s="145" t="s">
        <v>202</v>
      </c>
      <c r="AU471" s="145" t="s">
        <v>86</v>
      </c>
      <c r="AV471" s="12" t="s">
        <v>86</v>
      </c>
      <c r="AW471" s="12" t="s">
        <v>32</v>
      </c>
      <c r="AX471" s="12" t="s">
        <v>76</v>
      </c>
      <c r="AY471" s="145" t="s">
        <v>194</v>
      </c>
    </row>
    <row r="472" spans="2:65" s="13" customFormat="1">
      <c r="B472" s="151"/>
      <c r="D472" s="144" t="s">
        <v>202</v>
      </c>
      <c r="E472" s="152" t="s">
        <v>132</v>
      </c>
      <c r="F472" s="153" t="s">
        <v>204</v>
      </c>
      <c r="H472" s="154">
        <v>1.4319999999999999</v>
      </c>
      <c r="I472" s="155"/>
      <c r="L472" s="151"/>
      <c r="M472" s="156"/>
      <c r="T472" s="157"/>
      <c r="AT472" s="152" t="s">
        <v>202</v>
      </c>
      <c r="AU472" s="152" t="s">
        <v>86</v>
      </c>
      <c r="AV472" s="13" t="s">
        <v>200</v>
      </c>
      <c r="AW472" s="13" t="s">
        <v>32</v>
      </c>
      <c r="AX472" s="13" t="s">
        <v>81</v>
      </c>
      <c r="AY472" s="152" t="s">
        <v>194</v>
      </c>
    </row>
    <row r="473" spans="2:65" s="1" customFormat="1" ht="16.5" customHeight="1">
      <c r="B473" s="32"/>
      <c r="C473" s="129" t="s">
        <v>861</v>
      </c>
      <c r="D473" s="129" t="s">
        <v>196</v>
      </c>
      <c r="E473" s="130" t="s">
        <v>862</v>
      </c>
      <c r="F473" s="131" t="s">
        <v>863</v>
      </c>
      <c r="G473" s="132" t="s">
        <v>199</v>
      </c>
      <c r="H473" s="133">
        <v>1.4319999999999999</v>
      </c>
      <c r="I473" s="134"/>
      <c r="J473" s="135">
        <f>ROUND(I473*H473,2)</f>
        <v>0</v>
      </c>
      <c r="K473" s="136"/>
      <c r="L473" s="32"/>
      <c r="M473" s="137" t="s">
        <v>1</v>
      </c>
      <c r="N473" s="138" t="s">
        <v>41</v>
      </c>
      <c r="P473" s="139">
        <f>O473*H473</f>
        <v>0</v>
      </c>
      <c r="Q473" s="139">
        <v>8.9999999999999993E-3</v>
      </c>
      <c r="R473" s="139">
        <f>Q473*H473</f>
        <v>1.2887999999999998E-2</v>
      </c>
      <c r="S473" s="139">
        <v>0</v>
      </c>
      <c r="T473" s="140">
        <f>S473*H473</f>
        <v>0</v>
      </c>
      <c r="AR473" s="141" t="s">
        <v>273</v>
      </c>
      <c r="AT473" s="141" t="s">
        <v>196</v>
      </c>
      <c r="AU473" s="141" t="s">
        <v>86</v>
      </c>
      <c r="AY473" s="17" t="s">
        <v>194</v>
      </c>
      <c r="BE473" s="142">
        <f>IF(N473="základní",J473,0)</f>
        <v>0</v>
      </c>
      <c r="BF473" s="142">
        <f>IF(N473="snížená",J473,0)</f>
        <v>0</v>
      </c>
      <c r="BG473" s="142">
        <f>IF(N473="zákl. přenesená",J473,0)</f>
        <v>0</v>
      </c>
      <c r="BH473" s="142">
        <f>IF(N473="sníž. přenesená",J473,0)</f>
        <v>0</v>
      </c>
      <c r="BI473" s="142">
        <f>IF(N473="nulová",J473,0)</f>
        <v>0</v>
      </c>
      <c r="BJ473" s="17" t="s">
        <v>81</v>
      </c>
      <c r="BK473" s="142">
        <f>ROUND(I473*H473,2)</f>
        <v>0</v>
      </c>
      <c r="BL473" s="17" t="s">
        <v>273</v>
      </c>
      <c r="BM473" s="141" t="s">
        <v>864</v>
      </c>
    </row>
    <row r="474" spans="2:65" s="14" customFormat="1" ht="22.5">
      <c r="B474" s="158"/>
      <c r="D474" s="144" t="s">
        <v>202</v>
      </c>
      <c r="E474" s="159" t="s">
        <v>1</v>
      </c>
      <c r="F474" s="160" t="s">
        <v>865</v>
      </c>
      <c r="H474" s="159" t="s">
        <v>1</v>
      </c>
      <c r="I474" s="161"/>
      <c r="L474" s="158"/>
      <c r="M474" s="162"/>
      <c r="T474" s="163"/>
      <c r="AT474" s="159" t="s">
        <v>202</v>
      </c>
      <c r="AU474" s="159" t="s">
        <v>86</v>
      </c>
      <c r="AV474" s="14" t="s">
        <v>81</v>
      </c>
      <c r="AW474" s="14" t="s">
        <v>32</v>
      </c>
      <c r="AX474" s="14" t="s">
        <v>76</v>
      </c>
      <c r="AY474" s="159" t="s">
        <v>194</v>
      </c>
    </row>
    <row r="475" spans="2:65" s="12" customFormat="1">
      <c r="B475" s="143"/>
      <c r="D475" s="144" t="s">
        <v>202</v>
      </c>
      <c r="E475" s="145" t="s">
        <v>1</v>
      </c>
      <c r="F475" s="146" t="s">
        <v>132</v>
      </c>
      <c r="H475" s="147">
        <v>1.4319999999999999</v>
      </c>
      <c r="I475" s="148"/>
      <c r="L475" s="143"/>
      <c r="M475" s="149"/>
      <c r="T475" s="150"/>
      <c r="AT475" s="145" t="s">
        <v>202</v>
      </c>
      <c r="AU475" s="145" t="s">
        <v>86</v>
      </c>
      <c r="AV475" s="12" t="s">
        <v>86</v>
      </c>
      <c r="AW475" s="12" t="s">
        <v>32</v>
      </c>
      <c r="AX475" s="12" t="s">
        <v>81</v>
      </c>
      <c r="AY475" s="145" t="s">
        <v>194</v>
      </c>
    </row>
    <row r="476" spans="2:65" s="1" customFormat="1" ht="16.5" customHeight="1">
      <c r="B476" s="32"/>
      <c r="C476" s="164" t="s">
        <v>866</v>
      </c>
      <c r="D476" s="164" t="s">
        <v>255</v>
      </c>
      <c r="E476" s="165" t="s">
        <v>867</v>
      </c>
      <c r="F476" s="166" t="s">
        <v>868</v>
      </c>
      <c r="G476" s="167" t="s">
        <v>199</v>
      </c>
      <c r="H476" s="168">
        <v>1.718</v>
      </c>
      <c r="I476" s="169"/>
      <c r="J476" s="170">
        <f>ROUND(I476*H476,2)</f>
        <v>0</v>
      </c>
      <c r="K476" s="171"/>
      <c r="L476" s="172"/>
      <c r="M476" s="173" t="s">
        <v>1</v>
      </c>
      <c r="N476" s="174" t="s">
        <v>41</v>
      </c>
      <c r="P476" s="139">
        <f>O476*H476</f>
        <v>0</v>
      </c>
      <c r="Q476" s="139">
        <v>2.3E-2</v>
      </c>
      <c r="R476" s="139">
        <f>Q476*H476</f>
        <v>3.9514000000000001E-2</v>
      </c>
      <c r="S476" s="139">
        <v>0</v>
      </c>
      <c r="T476" s="140">
        <f>S476*H476</f>
        <v>0</v>
      </c>
      <c r="AR476" s="141" t="s">
        <v>368</v>
      </c>
      <c r="AT476" s="141" t="s">
        <v>255</v>
      </c>
      <c r="AU476" s="141" t="s">
        <v>86</v>
      </c>
      <c r="AY476" s="17" t="s">
        <v>194</v>
      </c>
      <c r="BE476" s="142">
        <f>IF(N476="základní",J476,0)</f>
        <v>0</v>
      </c>
      <c r="BF476" s="142">
        <f>IF(N476="snížená",J476,0)</f>
        <v>0</v>
      </c>
      <c r="BG476" s="142">
        <f>IF(N476="zákl. přenesená",J476,0)</f>
        <v>0</v>
      </c>
      <c r="BH476" s="142">
        <f>IF(N476="sníž. přenesená",J476,0)</f>
        <v>0</v>
      </c>
      <c r="BI476" s="142">
        <f>IF(N476="nulová",J476,0)</f>
        <v>0</v>
      </c>
      <c r="BJ476" s="17" t="s">
        <v>81</v>
      </c>
      <c r="BK476" s="142">
        <f>ROUND(I476*H476,2)</f>
        <v>0</v>
      </c>
      <c r="BL476" s="17" t="s">
        <v>273</v>
      </c>
      <c r="BM476" s="141" t="s">
        <v>869</v>
      </c>
    </row>
    <row r="477" spans="2:65" s="12" customFormat="1">
      <c r="B477" s="143"/>
      <c r="D477" s="144" t="s">
        <v>202</v>
      </c>
      <c r="E477" s="145" t="s">
        <v>1</v>
      </c>
      <c r="F477" s="146" t="s">
        <v>132</v>
      </c>
      <c r="H477" s="147">
        <v>1.4319999999999999</v>
      </c>
      <c r="I477" s="148"/>
      <c r="L477" s="143"/>
      <c r="M477" s="149"/>
      <c r="T477" s="150"/>
      <c r="AT477" s="145" t="s">
        <v>202</v>
      </c>
      <c r="AU477" s="145" t="s">
        <v>86</v>
      </c>
      <c r="AV477" s="12" t="s">
        <v>86</v>
      </c>
      <c r="AW477" s="12" t="s">
        <v>32</v>
      </c>
      <c r="AX477" s="12" t="s">
        <v>81</v>
      </c>
      <c r="AY477" s="145" t="s">
        <v>194</v>
      </c>
    </row>
    <row r="478" spans="2:65" s="12" customFormat="1">
      <c r="B478" s="143"/>
      <c r="D478" s="144" t="s">
        <v>202</v>
      </c>
      <c r="F478" s="146" t="s">
        <v>870</v>
      </c>
      <c r="H478" s="147">
        <v>1.718</v>
      </c>
      <c r="I478" s="148"/>
      <c r="L478" s="143"/>
      <c r="M478" s="149"/>
      <c r="T478" s="150"/>
      <c r="AT478" s="145" t="s">
        <v>202</v>
      </c>
      <c r="AU478" s="145" t="s">
        <v>86</v>
      </c>
      <c r="AV478" s="12" t="s">
        <v>86</v>
      </c>
      <c r="AW478" s="12" t="s">
        <v>4</v>
      </c>
      <c r="AX478" s="12" t="s">
        <v>81</v>
      </c>
      <c r="AY478" s="145" t="s">
        <v>194</v>
      </c>
    </row>
    <row r="479" spans="2:65" s="1" customFormat="1" ht="24.2" customHeight="1">
      <c r="B479" s="32"/>
      <c r="C479" s="129" t="s">
        <v>871</v>
      </c>
      <c r="D479" s="129" t="s">
        <v>196</v>
      </c>
      <c r="E479" s="130" t="s">
        <v>872</v>
      </c>
      <c r="F479" s="131" t="s">
        <v>873</v>
      </c>
      <c r="G479" s="132" t="s">
        <v>605</v>
      </c>
      <c r="H479" s="182"/>
      <c r="I479" s="134"/>
      <c r="J479" s="135">
        <f>ROUND(I479*H479,2)</f>
        <v>0</v>
      </c>
      <c r="K479" s="136"/>
      <c r="L479" s="32"/>
      <c r="M479" s="137" t="s">
        <v>1</v>
      </c>
      <c r="N479" s="138" t="s">
        <v>41</v>
      </c>
      <c r="P479" s="139">
        <f>O479*H479</f>
        <v>0</v>
      </c>
      <c r="Q479" s="139">
        <v>0</v>
      </c>
      <c r="R479" s="139">
        <f>Q479*H479</f>
        <v>0</v>
      </c>
      <c r="S479" s="139">
        <v>0</v>
      </c>
      <c r="T479" s="140">
        <f>S479*H479</f>
        <v>0</v>
      </c>
      <c r="AR479" s="141" t="s">
        <v>273</v>
      </c>
      <c r="AT479" s="141" t="s">
        <v>196</v>
      </c>
      <c r="AU479" s="141" t="s">
        <v>86</v>
      </c>
      <c r="AY479" s="17" t="s">
        <v>194</v>
      </c>
      <c r="BE479" s="142">
        <f>IF(N479="základní",J479,0)</f>
        <v>0</v>
      </c>
      <c r="BF479" s="142">
        <f>IF(N479="snížená",J479,0)</f>
        <v>0</v>
      </c>
      <c r="BG479" s="142">
        <f>IF(N479="zákl. přenesená",J479,0)</f>
        <v>0</v>
      </c>
      <c r="BH479" s="142">
        <f>IF(N479="sníž. přenesená",J479,0)</f>
        <v>0</v>
      </c>
      <c r="BI479" s="142">
        <f>IF(N479="nulová",J479,0)</f>
        <v>0</v>
      </c>
      <c r="BJ479" s="17" t="s">
        <v>81</v>
      </c>
      <c r="BK479" s="142">
        <f>ROUND(I479*H479,2)</f>
        <v>0</v>
      </c>
      <c r="BL479" s="17" t="s">
        <v>273</v>
      </c>
      <c r="BM479" s="141" t="s">
        <v>874</v>
      </c>
    </row>
    <row r="480" spans="2:65" s="11" customFormat="1" ht="22.9" customHeight="1">
      <c r="B480" s="117"/>
      <c r="D480" s="118" t="s">
        <v>75</v>
      </c>
      <c r="E480" s="127" t="s">
        <v>875</v>
      </c>
      <c r="F480" s="127" t="s">
        <v>876</v>
      </c>
      <c r="I480" s="120"/>
      <c r="J480" s="128">
        <f>BK480</f>
        <v>0</v>
      </c>
      <c r="L480" s="117"/>
      <c r="M480" s="122"/>
      <c r="P480" s="123">
        <f>SUM(P481:P500)</f>
        <v>0</v>
      </c>
      <c r="R480" s="123">
        <f>SUM(R481:R500)</f>
        <v>7.0211400000000004E-3</v>
      </c>
      <c r="T480" s="124">
        <f>SUM(T481:T500)</f>
        <v>1.145E-3</v>
      </c>
      <c r="AR480" s="118" t="s">
        <v>86</v>
      </c>
      <c r="AT480" s="125" t="s">
        <v>75</v>
      </c>
      <c r="AU480" s="125" t="s">
        <v>81</v>
      </c>
      <c r="AY480" s="118" t="s">
        <v>194</v>
      </c>
      <c r="BK480" s="126">
        <f>SUM(BK481:BK500)</f>
        <v>0</v>
      </c>
    </row>
    <row r="481" spans="2:65" s="1" customFormat="1" ht="24.2" customHeight="1">
      <c r="B481" s="32"/>
      <c r="C481" s="129" t="s">
        <v>877</v>
      </c>
      <c r="D481" s="129" t="s">
        <v>196</v>
      </c>
      <c r="E481" s="130" t="s">
        <v>878</v>
      </c>
      <c r="F481" s="131" t="s">
        <v>879</v>
      </c>
      <c r="G481" s="132" t="s">
        <v>199</v>
      </c>
      <c r="H481" s="133">
        <v>0.45800000000000002</v>
      </c>
      <c r="I481" s="134"/>
      <c r="J481" s="135">
        <f>ROUND(I481*H481,2)</f>
        <v>0</v>
      </c>
      <c r="K481" s="136"/>
      <c r="L481" s="32"/>
      <c r="M481" s="137" t="s">
        <v>1</v>
      </c>
      <c r="N481" s="138" t="s">
        <v>41</v>
      </c>
      <c r="P481" s="139">
        <f>O481*H481</f>
        <v>0</v>
      </c>
      <c r="Q481" s="139">
        <v>0</v>
      </c>
      <c r="R481" s="139">
        <f>Q481*H481</f>
        <v>0</v>
      </c>
      <c r="S481" s="139">
        <v>0</v>
      </c>
      <c r="T481" s="140">
        <f>S481*H481</f>
        <v>0</v>
      </c>
      <c r="AR481" s="141" t="s">
        <v>273</v>
      </c>
      <c r="AT481" s="141" t="s">
        <v>196</v>
      </c>
      <c r="AU481" s="141" t="s">
        <v>86</v>
      </c>
      <c r="AY481" s="17" t="s">
        <v>194</v>
      </c>
      <c r="BE481" s="142">
        <f>IF(N481="základní",J481,0)</f>
        <v>0</v>
      </c>
      <c r="BF481" s="142">
        <f>IF(N481="snížená",J481,0)</f>
        <v>0</v>
      </c>
      <c r="BG481" s="142">
        <f>IF(N481="zákl. přenesená",J481,0)</f>
        <v>0</v>
      </c>
      <c r="BH481" s="142">
        <f>IF(N481="sníž. přenesená",J481,0)</f>
        <v>0</v>
      </c>
      <c r="BI481" s="142">
        <f>IF(N481="nulová",J481,0)</f>
        <v>0</v>
      </c>
      <c r="BJ481" s="17" t="s">
        <v>81</v>
      </c>
      <c r="BK481" s="142">
        <f>ROUND(I481*H481,2)</f>
        <v>0</v>
      </c>
      <c r="BL481" s="17" t="s">
        <v>273</v>
      </c>
      <c r="BM481" s="141" t="s">
        <v>880</v>
      </c>
    </row>
    <row r="482" spans="2:65" s="12" customFormat="1">
      <c r="B482" s="143"/>
      <c r="D482" s="144" t="s">
        <v>202</v>
      </c>
      <c r="E482" s="145" t="s">
        <v>1</v>
      </c>
      <c r="F482" s="146" t="s">
        <v>135</v>
      </c>
      <c r="H482" s="147">
        <v>0.45800000000000002</v>
      </c>
      <c r="I482" s="148"/>
      <c r="L482" s="143"/>
      <c r="M482" s="149"/>
      <c r="T482" s="150"/>
      <c r="AT482" s="145" t="s">
        <v>202</v>
      </c>
      <c r="AU482" s="145" t="s">
        <v>86</v>
      </c>
      <c r="AV482" s="12" t="s">
        <v>86</v>
      </c>
      <c r="AW482" s="12" t="s">
        <v>32</v>
      </c>
      <c r="AX482" s="12" t="s">
        <v>81</v>
      </c>
      <c r="AY482" s="145" t="s">
        <v>194</v>
      </c>
    </row>
    <row r="483" spans="2:65" s="1" customFormat="1" ht="24.2" customHeight="1">
      <c r="B483" s="32"/>
      <c r="C483" s="129" t="s">
        <v>881</v>
      </c>
      <c r="D483" s="129" t="s">
        <v>196</v>
      </c>
      <c r="E483" s="130" t="s">
        <v>882</v>
      </c>
      <c r="F483" s="131" t="s">
        <v>883</v>
      </c>
      <c r="G483" s="132" t="s">
        <v>199</v>
      </c>
      <c r="H483" s="133">
        <v>0.45800000000000002</v>
      </c>
      <c r="I483" s="134"/>
      <c r="J483" s="135">
        <f>ROUND(I483*H483,2)</f>
        <v>0</v>
      </c>
      <c r="K483" s="136"/>
      <c r="L483" s="32"/>
      <c r="M483" s="137" t="s">
        <v>1</v>
      </c>
      <c r="N483" s="138" t="s">
        <v>41</v>
      </c>
      <c r="P483" s="139">
        <f>O483*H483</f>
        <v>0</v>
      </c>
      <c r="Q483" s="139">
        <v>0</v>
      </c>
      <c r="R483" s="139">
        <f>Q483*H483</f>
        <v>0</v>
      </c>
      <c r="S483" s="139">
        <v>0</v>
      </c>
      <c r="T483" s="140">
        <f>S483*H483</f>
        <v>0</v>
      </c>
      <c r="AR483" s="141" t="s">
        <v>273</v>
      </c>
      <c r="AT483" s="141" t="s">
        <v>196</v>
      </c>
      <c r="AU483" s="141" t="s">
        <v>86</v>
      </c>
      <c r="AY483" s="17" t="s">
        <v>194</v>
      </c>
      <c r="BE483" s="142">
        <f>IF(N483="základní",J483,0)</f>
        <v>0</v>
      </c>
      <c r="BF483" s="142">
        <f>IF(N483="snížená",J483,0)</f>
        <v>0</v>
      </c>
      <c r="BG483" s="142">
        <f>IF(N483="zákl. přenesená",J483,0)</f>
        <v>0</v>
      </c>
      <c r="BH483" s="142">
        <f>IF(N483="sníž. přenesená",J483,0)</f>
        <v>0</v>
      </c>
      <c r="BI483" s="142">
        <f>IF(N483="nulová",J483,0)</f>
        <v>0</v>
      </c>
      <c r="BJ483" s="17" t="s">
        <v>81</v>
      </c>
      <c r="BK483" s="142">
        <f>ROUND(I483*H483,2)</f>
        <v>0</v>
      </c>
      <c r="BL483" s="17" t="s">
        <v>273</v>
      </c>
      <c r="BM483" s="141" t="s">
        <v>884</v>
      </c>
    </row>
    <row r="484" spans="2:65" s="12" customFormat="1">
      <c r="B484" s="143"/>
      <c r="D484" s="144" t="s">
        <v>202</v>
      </c>
      <c r="E484" s="145" t="s">
        <v>1</v>
      </c>
      <c r="F484" s="146" t="s">
        <v>135</v>
      </c>
      <c r="H484" s="147">
        <v>0.45800000000000002</v>
      </c>
      <c r="I484" s="148"/>
      <c r="L484" s="143"/>
      <c r="M484" s="149"/>
      <c r="T484" s="150"/>
      <c r="AT484" s="145" t="s">
        <v>202</v>
      </c>
      <c r="AU484" s="145" t="s">
        <v>86</v>
      </c>
      <c r="AV484" s="12" t="s">
        <v>86</v>
      </c>
      <c r="AW484" s="12" t="s">
        <v>32</v>
      </c>
      <c r="AX484" s="12" t="s">
        <v>81</v>
      </c>
      <c r="AY484" s="145" t="s">
        <v>194</v>
      </c>
    </row>
    <row r="485" spans="2:65" s="1" customFormat="1" ht="16.5" customHeight="1">
      <c r="B485" s="32"/>
      <c r="C485" s="129" t="s">
        <v>885</v>
      </c>
      <c r="D485" s="129" t="s">
        <v>196</v>
      </c>
      <c r="E485" s="130" t="s">
        <v>886</v>
      </c>
      <c r="F485" s="131" t="s">
        <v>887</v>
      </c>
      <c r="G485" s="132" t="s">
        <v>199</v>
      </c>
      <c r="H485" s="133">
        <v>0.45800000000000002</v>
      </c>
      <c r="I485" s="134"/>
      <c r="J485" s="135">
        <f>ROUND(I485*H485,2)</f>
        <v>0</v>
      </c>
      <c r="K485" s="136"/>
      <c r="L485" s="32"/>
      <c r="M485" s="137" t="s">
        <v>1</v>
      </c>
      <c r="N485" s="138" t="s">
        <v>41</v>
      </c>
      <c r="P485" s="139">
        <f>O485*H485</f>
        <v>0</v>
      </c>
      <c r="Q485" s="139">
        <v>0</v>
      </c>
      <c r="R485" s="139">
        <f>Q485*H485</f>
        <v>0</v>
      </c>
      <c r="S485" s="139">
        <v>0</v>
      </c>
      <c r="T485" s="140">
        <f>S485*H485</f>
        <v>0</v>
      </c>
      <c r="AR485" s="141" t="s">
        <v>273</v>
      </c>
      <c r="AT485" s="141" t="s">
        <v>196</v>
      </c>
      <c r="AU485" s="141" t="s">
        <v>86</v>
      </c>
      <c r="AY485" s="17" t="s">
        <v>194</v>
      </c>
      <c r="BE485" s="142">
        <f>IF(N485="základní",J485,0)</f>
        <v>0</v>
      </c>
      <c r="BF485" s="142">
        <f>IF(N485="snížená",J485,0)</f>
        <v>0</v>
      </c>
      <c r="BG485" s="142">
        <f>IF(N485="zákl. přenesená",J485,0)</f>
        <v>0</v>
      </c>
      <c r="BH485" s="142">
        <f>IF(N485="sníž. přenesená",J485,0)</f>
        <v>0</v>
      </c>
      <c r="BI485" s="142">
        <f>IF(N485="nulová",J485,0)</f>
        <v>0</v>
      </c>
      <c r="BJ485" s="17" t="s">
        <v>81</v>
      </c>
      <c r="BK485" s="142">
        <f>ROUND(I485*H485,2)</f>
        <v>0</v>
      </c>
      <c r="BL485" s="17" t="s">
        <v>273</v>
      </c>
      <c r="BM485" s="141" t="s">
        <v>888</v>
      </c>
    </row>
    <row r="486" spans="2:65" s="12" customFormat="1">
      <c r="B486" s="143"/>
      <c r="D486" s="144" t="s">
        <v>202</v>
      </c>
      <c r="E486" s="145" t="s">
        <v>1</v>
      </c>
      <c r="F486" s="146" t="s">
        <v>135</v>
      </c>
      <c r="H486" s="147">
        <v>0.45800000000000002</v>
      </c>
      <c r="I486" s="148"/>
      <c r="L486" s="143"/>
      <c r="M486" s="149"/>
      <c r="T486" s="150"/>
      <c r="AT486" s="145" t="s">
        <v>202</v>
      </c>
      <c r="AU486" s="145" t="s">
        <v>86</v>
      </c>
      <c r="AV486" s="12" t="s">
        <v>86</v>
      </c>
      <c r="AW486" s="12" t="s">
        <v>32</v>
      </c>
      <c r="AX486" s="12" t="s">
        <v>81</v>
      </c>
      <c r="AY486" s="145" t="s">
        <v>194</v>
      </c>
    </row>
    <row r="487" spans="2:65" s="1" customFormat="1" ht="24.2" customHeight="1">
      <c r="B487" s="32"/>
      <c r="C487" s="129" t="s">
        <v>889</v>
      </c>
      <c r="D487" s="129" t="s">
        <v>196</v>
      </c>
      <c r="E487" s="130" t="s">
        <v>890</v>
      </c>
      <c r="F487" s="131" t="s">
        <v>891</v>
      </c>
      <c r="G487" s="132" t="s">
        <v>199</v>
      </c>
      <c r="H487" s="133">
        <v>0.45800000000000002</v>
      </c>
      <c r="I487" s="134"/>
      <c r="J487" s="135">
        <f>ROUND(I487*H487,2)</f>
        <v>0</v>
      </c>
      <c r="K487" s="136"/>
      <c r="L487" s="32"/>
      <c r="M487" s="137" t="s">
        <v>1</v>
      </c>
      <c r="N487" s="138" t="s">
        <v>41</v>
      </c>
      <c r="P487" s="139">
        <f>O487*H487</f>
        <v>0</v>
      </c>
      <c r="Q487" s="139">
        <v>3.0000000000000001E-5</v>
      </c>
      <c r="R487" s="139">
        <f>Q487*H487</f>
        <v>1.3740000000000001E-5</v>
      </c>
      <c r="S487" s="139">
        <v>0</v>
      </c>
      <c r="T487" s="140">
        <f>S487*H487</f>
        <v>0</v>
      </c>
      <c r="AR487" s="141" t="s">
        <v>273</v>
      </c>
      <c r="AT487" s="141" t="s">
        <v>196</v>
      </c>
      <c r="AU487" s="141" t="s">
        <v>86</v>
      </c>
      <c r="AY487" s="17" t="s">
        <v>194</v>
      </c>
      <c r="BE487" s="142">
        <f>IF(N487="základní",J487,0)</f>
        <v>0</v>
      </c>
      <c r="BF487" s="142">
        <f>IF(N487="snížená",J487,0)</f>
        <v>0</v>
      </c>
      <c r="BG487" s="142">
        <f>IF(N487="zákl. přenesená",J487,0)</f>
        <v>0</v>
      </c>
      <c r="BH487" s="142">
        <f>IF(N487="sníž. přenesená",J487,0)</f>
        <v>0</v>
      </c>
      <c r="BI487" s="142">
        <f>IF(N487="nulová",J487,0)</f>
        <v>0</v>
      </c>
      <c r="BJ487" s="17" t="s">
        <v>81</v>
      </c>
      <c r="BK487" s="142">
        <f>ROUND(I487*H487,2)</f>
        <v>0</v>
      </c>
      <c r="BL487" s="17" t="s">
        <v>273</v>
      </c>
      <c r="BM487" s="141" t="s">
        <v>892</v>
      </c>
    </row>
    <row r="488" spans="2:65" s="12" customFormat="1">
      <c r="B488" s="143"/>
      <c r="D488" s="144" t="s">
        <v>202</v>
      </c>
      <c r="E488" s="145" t="s">
        <v>1</v>
      </c>
      <c r="F488" s="146" t="s">
        <v>135</v>
      </c>
      <c r="H488" s="147">
        <v>0.45800000000000002</v>
      </c>
      <c r="I488" s="148"/>
      <c r="L488" s="143"/>
      <c r="M488" s="149"/>
      <c r="T488" s="150"/>
      <c r="AT488" s="145" t="s">
        <v>202</v>
      </c>
      <c r="AU488" s="145" t="s">
        <v>86</v>
      </c>
      <c r="AV488" s="12" t="s">
        <v>86</v>
      </c>
      <c r="AW488" s="12" t="s">
        <v>32</v>
      </c>
      <c r="AX488" s="12" t="s">
        <v>81</v>
      </c>
      <c r="AY488" s="145" t="s">
        <v>194</v>
      </c>
    </row>
    <row r="489" spans="2:65" s="1" customFormat="1" ht="37.9" customHeight="1">
      <c r="B489" s="32"/>
      <c r="C489" s="129" t="s">
        <v>893</v>
      </c>
      <c r="D489" s="129" t="s">
        <v>196</v>
      </c>
      <c r="E489" s="130" t="s">
        <v>894</v>
      </c>
      <c r="F489" s="131" t="s">
        <v>895</v>
      </c>
      <c r="G489" s="132" t="s">
        <v>199</v>
      </c>
      <c r="H489" s="133">
        <v>0.45800000000000002</v>
      </c>
      <c r="I489" s="134"/>
      <c r="J489" s="135">
        <f>ROUND(I489*H489,2)</f>
        <v>0</v>
      </c>
      <c r="K489" s="136"/>
      <c r="L489" s="32"/>
      <c r="M489" s="137" t="s">
        <v>1</v>
      </c>
      <c r="N489" s="138" t="s">
        <v>41</v>
      </c>
      <c r="P489" s="139">
        <f>O489*H489</f>
        <v>0</v>
      </c>
      <c r="Q489" s="139">
        <v>1.4999999999999999E-2</v>
      </c>
      <c r="R489" s="139">
        <f>Q489*H489</f>
        <v>6.8700000000000002E-3</v>
      </c>
      <c r="S489" s="139">
        <v>0</v>
      </c>
      <c r="T489" s="140">
        <f>S489*H489</f>
        <v>0</v>
      </c>
      <c r="AR489" s="141" t="s">
        <v>273</v>
      </c>
      <c r="AT489" s="141" t="s">
        <v>196</v>
      </c>
      <c r="AU489" s="141" t="s">
        <v>86</v>
      </c>
      <c r="AY489" s="17" t="s">
        <v>194</v>
      </c>
      <c r="BE489" s="142">
        <f>IF(N489="základní",J489,0)</f>
        <v>0</v>
      </c>
      <c r="BF489" s="142">
        <f>IF(N489="snížená",J489,0)</f>
        <v>0</v>
      </c>
      <c r="BG489" s="142">
        <f>IF(N489="zákl. přenesená",J489,0)</f>
        <v>0</v>
      </c>
      <c r="BH489" s="142">
        <f>IF(N489="sníž. přenesená",J489,0)</f>
        <v>0</v>
      </c>
      <c r="BI489" s="142">
        <f>IF(N489="nulová",J489,0)</f>
        <v>0</v>
      </c>
      <c r="BJ489" s="17" t="s">
        <v>81</v>
      </c>
      <c r="BK489" s="142">
        <f>ROUND(I489*H489,2)</f>
        <v>0</v>
      </c>
      <c r="BL489" s="17" t="s">
        <v>273</v>
      </c>
      <c r="BM489" s="141" t="s">
        <v>896</v>
      </c>
    </row>
    <row r="490" spans="2:65" s="14" customFormat="1">
      <c r="B490" s="158"/>
      <c r="D490" s="144" t="s">
        <v>202</v>
      </c>
      <c r="E490" s="159" t="s">
        <v>1</v>
      </c>
      <c r="F490" s="160" t="s">
        <v>897</v>
      </c>
      <c r="H490" s="159" t="s">
        <v>1</v>
      </c>
      <c r="I490" s="161"/>
      <c r="L490" s="158"/>
      <c r="M490" s="162"/>
      <c r="T490" s="163"/>
      <c r="AT490" s="159" t="s">
        <v>202</v>
      </c>
      <c r="AU490" s="159" t="s">
        <v>86</v>
      </c>
      <c r="AV490" s="14" t="s">
        <v>81</v>
      </c>
      <c r="AW490" s="14" t="s">
        <v>32</v>
      </c>
      <c r="AX490" s="14" t="s">
        <v>76</v>
      </c>
      <c r="AY490" s="159" t="s">
        <v>194</v>
      </c>
    </row>
    <row r="491" spans="2:65" s="12" customFormat="1">
      <c r="B491" s="143"/>
      <c r="D491" s="144" t="s">
        <v>202</v>
      </c>
      <c r="E491" s="145" t="s">
        <v>1</v>
      </c>
      <c r="F491" s="146" t="s">
        <v>135</v>
      </c>
      <c r="H491" s="147">
        <v>0.45800000000000002</v>
      </c>
      <c r="I491" s="148"/>
      <c r="L491" s="143"/>
      <c r="M491" s="149"/>
      <c r="T491" s="150"/>
      <c r="AT491" s="145" t="s">
        <v>202</v>
      </c>
      <c r="AU491" s="145" t="s">
        <v>86</v>
      </c>
      <c r="AV491" s="12" t="s">
        <v>86</v>
      </c>
      <c r="AW491" s="12" t="s">
        <v>32</v>
      </c>
      <c r="AX491" s="12" t="s">
        <v>81</v>
      </c>
      <c r="AY491" s="145" t="s">
        <v>194</v>
      </c>
    </row>
    <row r="492" spans="2:65" s="1" customFormat="1" ht="24.2" customHeight="1">
      <c r="B492" s="32"/>
      <c r="C492" s="129" t="s">
        <v>898</v>
      </c>
      <c r="D492" s="129" t="s">
        <v>196</v>
      </c>
      <c r="E492" s="130" t="s">
        <v>899</v>
      </c>
      <c r="F492" s="131" t="s">
        <v>900</v>
      </c>
      <c r="G492" s="132" t="s">
        <v>199</v>
      </c>
      <c r="H492" s="133">
        <v>0.45800000000000002</v>
      </c>
      <c r="I492" s="134"/>
      <c r="J492" s="135">
        <f>ROUND(I492*H492,2)</f>
        <v>0</v>
      </c>
      <c r="K492" s="136"/>
      <c r="L492" s="32"/>
      <c r="M492" s="137" t="s">
        <v>1</v>
      </c>
      <c r="N492" s="138" t="s">
        <v>41</v>
      </c>
      <c r="P492" s="139">
        <f>O492*H492</f>
        <v>0</v>
      </c>
      <c r="Q492" s="139">
        <v>0</v>
      </c>
      <c r="R492" s="139">
        <f>Q492*H492</f>
        <v>0</v>
      </c>
      <c r="S492" s="139">
        <v>2.5000000000000001E-3</v>
      </c>
      <c r="T492" s="140">
        <f>S492*H492</f>
        <v>1.145E-3</v>
      </c>
      <c r="AR492" s="141" t="s">
        <v>273</v>
      </c>
      <c r="AT492" s="141" t="s">
        <v>196</v>
      </c>
      <c r="AU492" s="141" t="s">
        <v>86</v>
      </c>
      <c r="AY492" s="17" t="s">
        <v>194</v>
      </c>
      <c r="BE492" s="142">
        <f>IF(N492="základní",J492,0)</f>
        <v>0</v>
      </c>
      <c r="BF492" s="142">
        <f>IF(N492="snížená",J492,0)</f>
        <v>0</v>
      </c>
      <c r="BG492" s="142">
        <f>IF(N492="zákl. přenesená",J492,0)</f>
        <v>0</v>
      </c>
      <c r="BH492" s="142">
        <f>IF(N492="sníž. přenesená",J492,0)</f>
        <v>0</v>
      </c>
      <c r="BI492" s="142">
        <f>IF(N492="nulová",J492,0)</f>
        <v>0</v>
      </c>
      <c r="BJ492" s="17" t="s">
        <v>81</v>
      </c>
      <c r="BK492" s="142">
        <f>ROUND(I492*H492,2)</f>
        <v>0</v>
      </c>
      <c r="BL492" s="17" t="s">
        <v>273</v>
      </c>
      <c r="BM492" s="141" t="s">
        <v>901</v>
      </c>
    </row>
    <row r="493" spans="2:65" s="12" customFormat="1">
      <c r="B493" s="143"/>
      <c r="D493" s="144" t="s">
        <v>202</v>
      </c>
      <c r="E493" s="145" t="s">
        <v>1</v>
      </c>
      <c r="F493" s="146" t="s">
        <v>135</v>
      </c>
      <c r="H493" s="147">
        <v>0.45800000000000002</v>
      </c>
      <c r="I493" s="148"/>
      <c r="L493" s="143"/>
      <c r="M493" s="149"/>
      <c r="T493" s="150"/>
      <c r="AT493" s="145" t="s">
        <v>202</v>
      </c>
      <c r="AU493" s="145" t="s">
        <v>86</v>
      </c>
      <c r="AV493" s="12" t="s">
        <v>86</v>
      </c>
      <c r="AW493" s="12" t="s">
        <v>32</v>
      </c>
      <c r="AX493" s="12" t="s">
        <v>81</v>
      </c>
      <c r="AY493" s="145" t="s">
        <v>194</v>
      </c>
    </row>
    <row r="494" spans="2:65" s="1" customFormat="1" ht="16.5" customHeight="1">
      <c r="B494" s="32"/>
      <c r="C494" s="129" t="s">
        <v>902</v>
      </c>
      <c r="D494" s="129" t="s">
        <v>196</v>
      </c>
      <c r="E494" s="130" t="s">
        <v>903</v>
      </c>
      <c r="F494" s="131" t="s">
        <v>904</v>
      </c>
      <c r="G494" s="132" t="s">
        <v>199</v>
      </c>
      <c r="H494" s="133">
        <v>0.45800000000000002</v>
      </c>
      <c r="I494" s="134"/>
      <c r="J494" s="135">
        <f>ROUND(I494*H494,2)</f>
        <v>0</v>
      </c>
      <c r="K494" s="136"/>
      <c r="L494" s="32"/>
      <c r="M494" s="137" t="s">
        <v>1</v>
      </c>
      <c r="N494" s="138" t="s">
        <v>41</v>
      </c>
      <c r="P494" s="139">
        <f>O494*H494</f>
        <v>0</v>
      </c>
      <c r="Q494" s="139">
        <v>2.9999999999999997E-4</v>
      </c>
      <c r="R494" s="139">
        <f>Q494*H494</f>
        <v>1.3740000000000001E-4</v>
      </c>
      <c r="S494" s="139">
        <v>0</v>
      </c>
      <c r="T494" s="140">
        <f>S494*H494</f>
        <v>0</v>
      </c>
      <c r="AR494" s="141" t="s">
        <v>273</v>
      </c>
      <c r="AT494" s="141" t="s">
        <v>196</v>
      </c>
      <c r="AU494" s="141" t="s">
        <v>86</v>
      </c>
      <c r="AY494" s="17" t="s">
        <v>194</v>
      </c>
      <c r="BE494" s="142">
        <f>IF(N494="základní",J494,0)</f>
        <v>0</v>
      </c>
      <c r="BF494" s="142">
        <f>IF(N494="snížená",J494,0)</f>
        <v>0</v>
      </c>
      <c r="BG494" s="142">
        <f>IF(N494="zákl. přenesená",J494,0)</f>
        <v>0</v>
      </c>
      <c r="BH494" s="142">
        <f>IF(N494="sníž. přenesená",J494,0)</f>
        <v>0</v>
      </c>
      <c r="BI494" s="142">
        <f>IF(N494="nulová",J494,0)</f>
        <v>0</v>
      </c>
      <c r="BJ494" s="17" t="s">
        <v>81</v>
      </c>
      <c r="BK494" s="142">
        <f>ROUND(I494*H494,2)</f>
        <v>0</v>
      </c>
      <c r="BL494" s="17" t="s">
        <v>273</v>
      </c>
      <c r="BM494" s="141" t="s">
        <v>905</v>
      </c>
    </row>
    <row r="495" spans="2:65" s="12" customFormat="1">
      <c r="B495" s="143"/>
      <c r="D495" s="144" t="s">
        <v>202</v>
      </c>
      <c r="E495" s="145" t="s">
        <v>1</v>
      </c>
      <c r="F495" s="146" t="s">
        <v>906</v>
      </c>
      <c r="H495" s="147">
        <v>0.158</v>
      </c>
      <c r="I495" s="148"/>
      <c r="L495" s="143"/>
      <c r="M495" s="149"/>
      <c r="T495" s="150"/>
      <c r="AT495" s="145" t="s">
        <v>202</v>
      </c>
      <c r="AU495" s="145" t="s">
        <v>86</v>
      </c>
      <c r="AV495" s="12" t="s">
        <v>86</v>
      </c>
      <c r="AW495" s="12" t="s">
        <v>32</v>
      </c>
      <c r="AX495" s="12" t="s">
        <v>76</v>
      </c>
      <c r="AY495" s="145" t="s">
        <v>194</v>
      </c>
    </row>
    <row r="496" spans="2:65" s="12" customFormat="1">
      <c r="B496" s="143"/>
      <c r="D496" s="144" t="s">
        <v>202</v>
      </c>
      <c r="E496" s="145" t="s">
        <v>1</v>
      </c>
      <c r="F496" s="146" t="s">
        <v>907</v>
      </c>
      <c r="H496" s="147">
        <v>0.3</v>
      </c>
      <c r="I496" s="148"/>
      <c r="L496" s="143"/>
      <c r="M496" s="149"/>
      <c r="T496" s="150"/>
      <c r="AT496" s="145" t="s">
        <v>202</v>
      </c>
      <c r="AU496" s="145" t="s">
        <v>86</v>
      </c>
      <c r="AV496" s="12" t="s">
        <v>86</v>
      </c>
      <c r="AW496" s="12" t="s">
        <v>32</v>
      </c>
      <c r="AX496" s="12" t="s">
        <v>76</v>
      </c>
      <c r="AY496" s="145" t="s">
        <v>194</v>
      </c>
    </row>
    <row r="497" spans="2:65" s="13" customFormat="1">
      <c r="B497" s="151"/>
      <c r="D497" s="144" t="s">
        <v>202</v>
      </c>
      <c r="E497" s="152" t="s">
        <v>135</v>
      </c>
      <c r="F497" s="153" t="s">
        <v>204</v>
      </c>
      <c r="H497" s="154">
        <v>0.45800000000000002</v>
      </c>
      <c r="I497" s="155"/>
      <c r="L497" s="151"/>
      <c r="M497" s="156"/>
      <c r="T497" s="157"/>
      <c r="AT497" s="152" t="s">
        <v>202</v>
      </c>
      <c r="AU497" s="152" t="s">
        <v>86</v>
      </c>
      <c r="AV497" s="13" t="s">
        <v>200</v>
      </c>
      <c r="AW497" s="13" t="s">
        <v>32</v>
      </c>
      <c r="AX497" s="13" t="s">
        <v>81</v>
      </c>
      <c r="AY497" s="152" t="s">
        <v>194</v>
      </c>
    </row>
    <row r="498" spans="2:65" s="1" customFormat="1" ht="16.5" customHeight="1">
      <c r="B498" s="32"/>
      <c r="C498" s="164" t="s">
        <v>908</v>
      </c>
      <c r="D498" s="164" t="s">
        <v>255</v>
      </c>
      <c r="E498" s="165" t="s">
        <v>909</v>
      </c>
      <c r="F498" s="166" t="s">
        <v>910</v>
      </c>
      <c r="G498" s="167" t="s">
        <v>199</v>
      </c>
      <c r="H498" s="168">
        <v>0.68700000000000006</v>
      </c>
      <c r="I498" s="169"/>
      <c r="J498" s="170">
        <f>ROUND(I498*H498,2)</f>
        <v>0</v>
      </c>
      <c r="K498" s="171"/>
      <c r="L498" s="172"/>
      <c r="M498" s="173" t="s">
        <v>1</v>
      </c>
      <c r="N498" s="174" t="s">
        <v>41</v>
      </c>
      <c r="P498" s="139">
        <f>O498*H498</f>
        <v>0</v>
      </c>
      <c r="Q498" s="139">
        <v>0</v>
      </c>
      <c r="R498" s="139">
        <f>Q498*H498</f>
        <v>0</v>
      </c>
      <c r="S498" s="139">
        <v>0</v>
      </c>
      <c r="T498" s="140">
        <f>S498*H498</f>
        <v>0</v>
      </c>
      <c r="AR498" s="141" t="s">
        <v>368</v>
      </c>
      <c r="AT498" s="141" t="s">
        <v>255</v>
      </c>
      <c r="AU498" s="141" t="s">
        <v>86</v>
      </c>
      <c r="AY498" s="17" t="s">
        <v>194</v>
      </c>
      <c r="BE498" s="142">
        <f>IF(N498="základní",J498,0)</f>
        <v>0</v>
      </c>
      <c r="BF498" s="142">
        <f>IF(N498="snížená",J498,0)</f>
        <v>0</v>
      </c>
      <c r="BG498" s="142">
        <f>IF(N498="zákl. přenesená",J498,0)</f>
        <v>0</v>
      </c>
      <c r="BH498" s="142">
        <f>IF(N498="sníž. přenesená",J498,0)</f>
        <v>0</v>
      </c>
      <c r="BI498" s="142">
        <f>IF(N498="nulová",J498,0)</f>
        <v>0</v>
      </c>
      <c r="BJ498" s="17" t="s">
        <v>81</v>
      </c>
      <c r="BK498" s="142">
        <f>ROUND(I498*H498,2)</f>
        <v>0</v>
      </c>
      <c r="BL498" s="17" t="s">
        <v>273</v>
      </c>
      <c r="BM498" s="141" t="s">
        <v>911</v>
      </c>
    </row>
    <row r="499" spans="2:65" s="12" customFormat="1">
      <c r="B499" s="143"/>
      <c r="D499" s="144" t="s">
        <v>202</v>
      </c>
      <c r="F499" s="146" t="s">
        <v>912</v>
      </c>
      <c r="H499" s="147">
        <v>0.68700000000000006</v>
      </c>
      <c r="I499" s="148"/>
      <c r="L499" s="143"/>
      <c r="M499" s="149"/>
      <c r="T499" s="150"/>
      <c r="AT499" s="145" t="s">
        <v>202</v>
      </c>
      <c r="AU499" s="145" t="s">
        <v>86</v>
      </c>
      <c r="AV499" s="12" t="s">
        <v>86</v>
      </c>
      <c r="AW499" s="12" t="s">
        <v>4</v>
      </c>
      <c r="AX499" s="12" t="s">
        <v>81</v>
      </c>
      <c r="AY499" s="145" t="s">
        <v>194</v>
      </c>
    </row>
    <row r="500" spans="2:65" s="1" customFormat="1" ht="24.2" customHeight="1">
      <c r="B500" s="32"/>
      <c r="C500" s="129" t="s">
        <v>913</v>
      </c>
      <c r="D500" s="129" t="s">
        <v>196</v>
      </c>
      <c r="E500" s="130" t="s">
        <v>914</v>
      </c>
      <c r="F500" s="131" t="s">
        <v>915</v>
      </c>
      <c r="G500" s="132" t="s">
        <v>605</v>
      </c>
      <c r="H500" s="182"/>
      <c r="I500" s="134"/>
      <c r="J500" s="135">
        <f>ROUND(I500*H500,2)</f>
        <v>0</v>
      </c>
      <c r="K500" s="136"/>
      <c r="L500" s="32"/>
      <c r="M500" s="137" t="s">
        <v>1</v>
      </c>
      <c r="N500" s="138" t="s">
        <v>41</v>
      </c>
      <c r="P500" s="139">
        <f>O500*H500</f>
        <v>0</v>
      </c>
      <c r="Q500" s="139">
        <v>0</v>
      </c>
      <c r="R500" s="139">
        <f>Q500*H500</f>
        <v>0</v>
      </c>
      <c r="S500" s="139">
        <v>0</v>
      </c>
      <c r="T500" s="140">
        <f>S500*H500</f>
        <v>0</v>
      </c>
      <c r="AR500" s="141" t="s">
        <v>273</v>
      </c>
      <c r="AT500" s="141" t="s">
        <v>196</v>
      </c>
      <c r="AU500" s="141" t="s">
        <v>86</v>
      </c>
      <c r="AY500" s="17" t="s">
        <v>194</v>
      </c>
      <c r="BE500" s="142">
        <f>IF(N500="základní",J500,0)</f>
        <v>0</v>
      </c>
      <c r="BF500" s="142">
        <f>IF(N500="snížená",J500,0)</f>
        <v>0</v>
      </c>
      <c r="BG500" s="142">
        <f>IF(N500="zákl. přenesená",J500,0)</f>
        <v>0</v>
      </c>
      <c r="BH500" s="142">
        <f>IF(N500="sníž. přenesená",J500,0)</f>
        <v>0</v>
      </c>
      <c r="BI500" s="142">
        <f>IF(N500="nulová",J500,0)</f>
        <v>0</v>
      </c>
      <c r="BJ500" s="17" t="s">
        <v>81</v>
      </c>
      <c r="BK500" s="142">
        <f>ROUND(I500*H500,2)</f>
        <v>0</v>
      </c>
      <c r="BL500" s="17" t="s">
        <v>273</v>
      </c>
      <c r="BM500" s="141" t="s">
        <v>916</v>
      </c>
    </row>
    <row r="501" spans="2:65" s="11" customFormat="1" ht="22.9" customHeight="1">
      <c r="B501" s="117"/>
      <c r="D501" s="118" t="s">
        <v>75</v>
      </c>
      <c r="E501" s="127" t="s">
        <v>917</v>
      </c>
      <c r="F501" s="127" t="s">
        <v>918</v>
      </c>
      <c r="I501" s="120"/>
      <c r="J501" s="128">
        <f>BK501</f>
        <v>0</v>
      </c>
      <c r="L501" s="117"/>
      <c r="M501" s="122"/>
      <c r="P501" s="123">
        <f>SUM(P502:P513)</f>
        <v>0</v>
      </c>
      <c r="R501" s="123">
        <f>SUM(R502:R513)</f>
        <v>0.44769972200000002</v>
      </c>
      <c r="T501" s="124">
        <f>SUM(T502:T513)</f>
        <v>0.1352295</v>
      </c>
      <c r="AR501" s="118" t="s">
        <v>86</v>
      </c>
      <c r="AT501" s="125" t="s">
        <v>75</v>
      </c>
      <c r="AU501" s="125" t="s">
        <v>81</v>
      </c>
      <c r="AY501" s="118" t="s">
        <v>194</v>
      </c>
      <c r="BK501" s="126">
        <f>SUM(BK502:BK513)</f>
        <v>0</v>
      </c>
    </row>
    <row r="502" spans="2:65" s="1" customFormat="1" ht="24.2" customHeight="1">
      <c r="B502" s="32"/>
      <c r="C502" s="129" t="s">
        <v>919</v>
      </c>
      <c r="D502" s="129" t="s">
        <v>196</v>
      </c>
      <c r="E502" s="130" t="s">
        <v>920</v>
      </c>
      <c r="F502" s="131" t="s">
        <v>921</v>
      </c>
      <c r="G502" s="132" t="s">
        <v>491</v>
      </c>
      <c r="H502" s="133">
        <v>193.185</v>
      </c>
      <c r="I502" s="134"/>
      <c r="J502" s="135">
        <f>ROUND(I502*H502,2)</f>
        <v>0</v>
      </c>
      <c r="K502" s="136"/>
      <c r="L502" s="32"/>
      <c r="M502" s="137" t="s">
        <v>1</v>
      </c>
      <c r="N502" s="138" t="s">
        <v>41</v>
      </c>
      <c r="P502" s="139">
        <f>O502*H502</f>
        <v>0</v>
      </c>
      <c r="Q502" s="139">
        <v>1.1519999999999999E-4</v>
      </c>
      <c r="R502" s="139">
        <f>Q502*H502</f>
        <v>2.2254911999999998E-2</v>
      </c>
      <c r="S502" s="139">
        <v>6.9999999999999999E-4</v>
      </c>
      <c r="T502" s="140">
        <f>S502*H502</f>
        <v>0.1352295</v>
      </c>
      <c r="AR502" s="141" t="s">
        <v>273</v>
      </c>
      <c r="AT502" s="141" t="s">
        <v>196</v>
      </c>
      <c r="AU502" s="141" t="s">
        <v>86</v>
      </c>
      <c r="AY502" s="17" t="s">
        <v>194</v>
      </c>
      <c r="BE502" s="142">
        <f>IF(N502="základní",J502,0)</f>
        <v>0</v>
      </c>
      <c r="BF502" s="142">
        <f>IF(N502="snížená",J502,0)</f>
        <v>0</v>
      </c>
      <c r="BG502" s="142">
        <f>IF(N502="zákl. přenesená",J502,0)</f>
        <v>0</v>
      </c>
      <c r="BH502" s="142">
        <f>IF(N502="sníž. přenesená",J502,0)</f>
        <v>0</v>
      </c>
      <c r="BI502" s="142">
        <f>IF(N502="nulová",J502,0)</f>
        <v>0</v>
      </c>
      <c r="BJ502" s="17" t="s">
        <v>81</v>
      </c>
      <c r="BK502" s="142">
        <f>ROUND(I502*H502,2)</f>
        <v>0</v>
      </c>
      <c r="BL502" s="17" t="s">
        <v>273</v>
      </c>
      <c r="BM502" s="141" t="s">
        <v>922</v>
      </c>
    </row>
    <row r="503" spans="2:65" s="14" customFormat="1">
      <c r="B503" s="158"/>
      <c r="D503" s="144" t="s">
        <v>202</v>
      </c>
      <c r="E503" s="159" t="s">
        <v>1</v>
      </c>
      <c r="F503" s="160" t="s">
        <v>923</v>
      </c>
      <c r="H503" s="159" t="s">
        <v>1</v>
      </c>
      <c r="I503" s="161"/>
      <c r="L503" s="158"/>
      <c r="M503" s="162"/>
      <c r="T503" s="163"/>
      <c r="AT503" s="159" t="s">
        <v>202</v>
      </c>
      <c r="AU503" s="159" t="s">
        <v>86</v>
      </c>
      <c r="AV503" s="14" t="s">
        <v>81</v>
      </c>
      <c r="AW503" s="14" t="s">
        <v>32</v>
      </c>
      <c r="AX503" s="14" t="s">
        <v>76</v>
      </c>
      <c r="AY503" s="159" t="s">
        <v>194</v>
      </c>
    </row>
    <row r="504" spans="2:65" s="12" customFormat="1">
      <c r="B504" s="143"/>
      <c r="D504" s="144" t="s">
        <v>202</v>
      </c>
      <c r="E504" s="145" t="s">
        <v>1</v>
      </c>
      <c r="F504" s="146" t="s">
        <v>924</v>
      </c>
      <c r="H504" s="147">
        <v>3.1539999999999999</v>
      </c>
      <c r="I504" s="148"/>
      <c r="L504" s="143"/>
      <c r="M504" s="149"/>
      <c r="T504" s="150"/>
      <c r="AT504" s="145" t="s">
        <v>202</v>
      </c>
      <c r="AU504" s="145" t="s">
        <v>86</v>
      </c>
      <c r="AV504" s="12" t="s">
        <v>86</v>
      </c>
      <c r="AW504" s="12" t="s">
        <v>32</v>
      </c>
      <c r="AX504" s="12" t="s">
        <v>76</v>
      </c>
      <c r="AY504" s="145" t="s">
        <v>194</v>
      </c>
    </row>
    <row r="505" spans="2:65" s="12" customFormat="1">
      <c r="B505" s="143"/>
      <c r="D505" s="144" t="s">
        <v>202</v>
      </c>
      <c r="E505" s="145" t="s">
        <v>1</v>
      </c>
      <c r="F505" s="146" t="s">
        <v>925</v>
      </c>
      <c r="H505" s="147">
        <v>1.139</v>
      </c>
      <c r="I505" s="148"/>
      <c r="L505" s="143"/>
      <c r="M505" s="149"/>
      <c r="T505" s="150"/>
      <c r="AT505" s="145" t="s">
        <v>202</v>
      </c>
      <c r="AU505" s="145" t="s">
        <v>86</v>
      </c>
      <c r="AV505" s="12" t="s">
        <v>86</v>
      </c>
      <c r="AW505" s="12" t="s">
        <v>32</v>
      </c>
      <c r="AX505" s="12" t="s">
        <v>76</v>
      </c>
      <c r="AY505" s="145" t="s">
        <v>194</v>
      </c>
    </row>
    <row r="506" spans="2:65" s="15" customFormat="1">
      <c r="B506" s="175"/>
      <c r="D506" s="144" t="s">
        <v>202</v>
      </c>
      <c r="E506" s="176" t="s">
        <v>138</v>
      </c>
      <c r="F506" s="177" t="s">
        <v>343</v>
      </c>
      <c r="H506" s="178">
        <v>4.2930000000000001</v>
      </c>
      <c r="I506" s="179"/>
      <c r="L506" s="175"/>
      <c r="M506" s="180"/>
      <c r="T506" s="181"/>
      <c r="AT506" s="176" t="s">
        <v>202</v>
      </c>
      <c r="AU506" s="176" t="s">
        <v>86</v>
      </c>
      <c r="AV506" s="15" t="s">
        <v>208</v>
      </c>
      <c r="AW506" s="15" t="s">
        <v>32</v>
      </c>
      <c r="AX506" s="15" t="s">
        <v>76</v>
      </c>
      <c r="AY506" s="176" t="s">
        <v>194</v>
      </c>
    </row>
    <row r="507" spans="2:65" s="14" customFormat="1">
      <c r="B507" s="158"/>
      <c r="D507" s="144" t="s">
        <v>202</v>
      </c>
      <c r="E507" s="159" t="s">
        <v>1</v>
      </c>
      <c r="F507" s="160" t="s">
        <v>926</v>
      </c>
      <c r="H507" s="159" t="s">
        <v>1</v>
      </c>
      <c r="I507" s="161"/>
      <c r="L507" s="158"/>
      <c r="M507" s="162"/>
      <c r="T507" s="163"/>
      <c r="AT507" s="159" t="s">
        <v>202</v>
      </c>
      <c r="AU507" s="159" t="s">
        <v>86</v>
      </c>
      <c r="AV507" s="14" t="s">
        <v>81</v>
      </c>
      <c r="AW507" s="14" t="s">
        <v>32</v>
      </c>
      <c r="AX507" s="14" t="s">
        <v>76</v>
      </c>
      <c r="AY507" s="159" t="s">
        <v>194</v>
      </c>
    </row>
    <row r="508" spans="2:65" s="12" customFormat="1">
      <c r="B508" s="143"/>
      <c r="D508" s="144" t="s">
        <v>202</v>
      </c>
      <c r="E508" s="145" t="s">
        <v>1</v>
      </c>
      <c r="F508" s="146" t="s">
        <v>927</v>
      </c>
      <c r="H508" s="147">
        <v>193.185</v>
      </c>
      <c r="I508" s="148"/>
      <c r="L508" s="143"/>
      <c r="M508" s="149"/>
      <c r="T508" s="150"/>
      <c r="AT508" s="145" t="s">
        <v>202</v>
      </c>
      <c r="AU508" s="145" t="s">
        <v>86</v>
      </c>
      <c r="AV508" s="12" t="s">
        <v>86</v>
      </c>
      <c r="AW508" s="12" t="s">
        <v>32</v>
      </c>
      <c r="AX508" s="12" t="s">
        <v>81</v>
      </c>
      <c r="AY508" s="145" t="s">
        <v>194</v>
      </c>
    </row>
    <row r="509" spans="2:65" s="1" customFormat="1" ht="16.5" customHeight="1">
      <c r="B509" s="32"/>
      <c r="C509" s="164" t="s">
        <v>928</v>
      </c>
      <c r="D509" s="164" t="s">
        <v>255</v>
      </c>
      <c r="E509" s="165" t="s">
        <v>929</v>
      </c>
      <c r="F509" s="166" t="s">
        <v>930</v>
      </c>
      <c r="G509" s="167" t="s">
        <v>491</v>
      </c>
      <c r="H509" s="168">
        <v>222.16300000000001</v>
      </c>
      <c r="I509" s="169"/>
      <c r="J509" s="170">
        <f>ROUND(I509*H509,2)</f>
        <v>0</v>
      </c>
      <c r="K509" s="171"/>
      <c r="L509" s="172"/>
      <c r="M509" s="173" t="s">
        <v>1</v>
      </c>
      <c r="N509" s="174" t="s">
        <v>41</v>
      </c>
      <c r="P509" s="139">
        <f>O509*H509</f>
        <v>0</v>
      </c>
      <c r="Q509" s="139">
        <v>1.8699999999999999E-3</v>
      </c>
      <c r="R509" s="139">
        <f>Q509*H509</f>
        <v>0.41544481</v>
      </c>
      <c r="S509" s="139">
        <v>0</v>
      </c>
      <c r="T509" s="140">
        <f>S509*H509</f>
        <v>0</v>
      </c>
      <c r="AR509" s="141" t="s">
        <v>368</v>
      </c>
      <c r="AT509" s="141" t="s">
        <v>255</v>
      </c>
      <c r="AU509" s="141" t="s">
        <v>86</v>
      </c>
      <c r="AY509" s="17" t="s">
        <v>194</v>
      </c>
      <c r="BE509" s="142">
        <f>IF(N509="základní",J509,0)</f>
        <v>0</v>
      </c>
      <c r="BF509" s="142">
        <f>IF(N509="snížená",J509,0)</f>
        <v>0</v>
      </c>
      <c r="BG509" s="142">
        <f>IF(N509="zákl. přenesená",J509,0)</f>
        <v>0</v>
      </c>
      <c r="BH509" s="142">
        <f>IF(N509="sníž. přenesená",J509,0)</f>
        <v>0</v>
      </c>
      <c r="BI509" s="142">
        <f>IF(N509="nulová",J509,0)</f>
        <v>0</v>
      </c>
      <c r="BJ509" s="17" t="s">
        <v>81</v>
      </c>
      <c r="BK509" s="142">
        <f>ROUND(I509*H509,2)</f>
        <v>0</v>
      </c>
      <c r="BL509" s="17" t="s">
        <v>273</v>
      </c>
      <c r="BM509" s="141" t="s">
        <v>931</v>
      </c>
    </row>
    <row r="510" spans="2:65" s="12" customFormat="1">
      <c r="B510" s="143"/>
      <c r="D510" s="144" t="s">
        <v>202</v>
      </c>
      <c r="E510" s="145" t="s">
        <v>1</v>
      </c>
      <c r="F510" s="146" t="s">
        <v>932</v>
      </c>
      <c r="H510" s="147">
        <v>193.185</v>
      </c>
      <c r="I510" s="148"/>
      <c r="L510" s="143"/>
      <c r="M510" s="149"/>
      <c r="T510" s="150"/>
      <c r="AT510" s="145" t="s">
        <v>202</v>
      </c>
      <c r="AU510" s="145" t="s">
        <v>86</v>
      </c>
      <c r="AV510" s="12" t="s">
        <v>86</v>
      </c>
      <c r="AW510" s="12" t="s">
        <v>32</v>
      </c>
      <c r="AX510" s="12" t="s">
        <v>81</v>
      </c>
      <c r="AY510" s="145" t="s">
        <v>194</v>
      </c>
    </row>
    <row r="511" spans="2:65" s="12" customFormat="1">
      <c r="B511" s="143"/>
      <c r="D511" s="144" t="s">
        <v>202</v>
      </c>
      <c r="F511" s="146" t="s">
        <v>933</v>
      </c>
      <c r="H511" s="147">
        <v>222.16300000000001</v>
      </c>
      <c r="I511" s="148"/>
      <c r="L511" s="143"/>
      <c r="M511" s="149"/>
      <c r="T511" s="150"/>
      <c r="AT511" s="145" t="s">
        <v>202</v>
      </c>
      <c r="AU511" s="145" t="s">
        <v>86</v>
      </c>
      <c r="AV511" s="12" t="s">
        <v>86</v>
      </c>
      <c r="AW511" s="12" t="s">
        <v>4</v>
      </c>
      <c r="AX511" s="12" t="s">
        <v>81</v>
      </c>
      <c r="AY511" s="145" t="s">
        <v>194</v>
      </c>
    </row>
    <row r="512" spans="2:65" s="1" customFormat="1" ht="21.75" customHeight="1">
      <c r="B512" s="32"/>
      <c r="C512" s="129" t="s">
        <v>934</v>
      </c>
      <c r="D512" s="129" t="s">
        <v>196</v>
      </c>
      <c r="E512" s="130" t="s">
        <v>935</v>
      </c>
      <c r="F512" s="131" t="s">
        <v>936</v>
      </c>
      <c r="G512" s="132" t="s">
        <v>280</v>
      </c>
      <c r="H512" s="133">
        <v>20</v>
      </c>
      <c r="I512" s="134"/>
      <c r="J512" s="135">
        <f>ROUND(I512*H512,2)</f>
        <v>0</v>
      </c>
      <c r="K512" s="136"/>
      <c r="L512" s="32"/>
      <c r="M512" s="137" t="s">
        <v>1</v>
      </c>
      <c r="N512" s="138" t="s">
        <v>41</v>
      </c>
      <c r="P512" s="139">
        <f>O512*H512</f>
        <v>0</v>
      </c>
      <c r="Q512" s="139">
        <v>5.0000000000000001E-4</v>
      </c>
      <c r="R512" s="139">
        <f>Q512*H512</f>
        <v>0.01</v>
      </c>
      <c r="S512" s="139">
        <v>0</v>
      </c>
      <c r="T512" s="140">
        <f>S512*H512</f>
        <v>0</v>
      </c>
      <c r="AR512" s="141" t="s">
        <v>273</v>
      </c>
      <c r="AT512" s="141" t="s">
        <v>196</v>
      </c>
      <c r="AU512" s="141" t="s">
        <v>86</v>
      </c>
      <c r="AY512" s="17" t="s">
        <v>194</v>
      </c>
      <c r="BE512" s="142">
        <f>IF(N512="základní",J512,0)</f>
        <v>0</v>
      </c>
      <c r="BF512" s="142">
        <f>IF(N512="snížená",J512,0)</f>
        <v>0</v>
      </c>
      <c r="BG512" s="142">
        <f>IF(N512="zákl. přenesená",J512,0)</f>
        <v>0</v>
      </c>
      <c r="BH512" s="142">
        <f>IF(N512="sníž. přenesená",J512,0)</f>
        <v>0</v>
      </c>
      <c r="BI512" s="142">
        <f>IF(N512="nulová",J512,0)</f>
        <v>0</v>
      </c>
      <c r="BJ512" s="17" t="s">
        <v>81</v>
      </c>
      <c r="BK512" s="142">
        <f>ROUND(I512*H512,2)</f>
        <v>0</v>
      </c>
      <c r="BL512" s="17" t="s">
        <v>273</v>
      </c>
      <c r="BM512" s="141" t="s">
        <v>937</v>
      </c>
    </row>
    <row r="513" spans="2:65" s="1" customFormat="1" ht="24.2" customHeight="1">
      <c r="B513" s="32"/>
      <c r="C513" s="129" t="s">
        <v>938</v>
      </c>
      <c r="D513" s="129" t="s">
        <v>196</v>
      </c>
      <c r="E513" s="130" t="s">
        <v>939</v>
      </c>
      <c r="F513" s="131" t="s">
        <v>940</v>
      </c>
      <c r="G513" s="132" t="s">
        <v>605</v>
      </c>
      <c r="H513" s="182"/>
      <c r="I513" s="134"/>
      <c r="J513" s="135">
        <f>ROUND(I513*H513,2)</f>
        <v>0</v>
      </c>
      <c r="K513" s="136"/>
      <c r="L513" s="32"/>
      <c r="M513" s="137" t="s">
        <v>1</v>
      </c>
      <c r="N513" s="138" t="s">
        <v>41</v>
      </c>
      <c r="P513" s="139">
        <f>O513*H513</f>
        <v>0</v>
      </c>
      <c r="Q513" s="139">
        <v>0</v>
      </c>
      <c r="R513" s="139">
        <f>Q513*H513</f>
        <v>0</v>
      </c>
      <c r="S513" s="139">
        <v>0</v>
      </c>
      <c r="T513" s="140">
        <f>S513*H513</f>
        <v>0</v>
      </c>
      <c r="AR513" s="141" t="s">
        <v>273</v>
      </c>
      <c r="AT513" s="141" t="s">
        <v>196</v>
      </c>
      <c r="AU513" s="141" t="s">
        <v>86</v>
      </c>
      <c r="AY513" s="17" t="s">
        <v>194</v>
      </c>
      <c r="BE513" s="142">
        <f>IF(N513="základní",J513,0)</f>
        <v>0</v>
      </c>
      <c r="BF513" s="142">
        <f>IF(N513="snížená",J513,0)</f>
        <v>0</v>
      </c>
      <c r="BG513" s="142">
        <f>IF(N513="zákl. přenesená",J513,0)</f>
        <v>0</v>
      </c>
      <c r="BH513" s="142">
        <f>IF(N513="sníž. přenesená",J513,0)</f>
        <v>0</v>
      </c>
      <c r="BI513" s="142">
        <f>IF(N513="nulová",J513,0)</f>
        <v>0</v>
      </c>
      <c r="BJ513" s="17" t="s">
        <v>81</v>
      </c>
      <c r="BK513" s="142">
        <f>ROUND(I513*H513,2)</f>
        <v>0</v>
      </c>
      <c r="BL513" s="17" t="s">
        <v>273</v>
      </c>
      <c r="BM513" s="141" t="s">
        <v>941</v>
      </c>
    </row>
    <row r="514" spans="2:65" s="11" customFormat="1" ht="22.9" customHeight="1">
      <c r="B514" s="117"/>
      <c r="D514" s="118" t="s">
        <v>75</v>
      </c>
      <c r="E514" s="127" t="s">
        <v>942</v>
      </c>
      <c r="F514" s="127" t="s">
        <v>943</v>
      </c>
      <c r="I514" s="120"/>
      <c r="J514" s="128">
        <f>BK514</f>
        <v>0</v>
      </c>
      <c r="L514" s="117"/>
      <c r="M514" s="122"/>
      <c r="P514" s="123">
        <f>SUM(P515:P522)</f>
        <v>0</v>
      </c>
      <c r="R514" s="123">
        <f>SUM(R515:R522)</f>
        <v>1.1384999999999999E-2</v>
      </c>
      <c r="T514" s="124">
        <f>SUM(T515:T522)</f>
        <v>0</v>
      </c>
      <c r="AR514" s="118" t="s">
        <v>86</v>
      </c>
      <c r="AT514" s="125" t="s">
        <v>75</v>
      </c>
      <c r="AU514" s="125" t="s">
        <v>81</v>
      </c>
      <c r="AY514" s="118" t="s">
        <v>194</v>
      </c>
      <c r="BK514" s="126">
        <f>SUM(BK515:BK522)</f>
        <v>0</v>
      </c>
    </row>
    <row r="515" spans="2:65" s="1" customFormat="1" ht="24.2" customHeight="1">
      <c r="B515" s="32"/>
      <c r="C515" s="129" t="s">
        <v>944</v>
      </c>
      <c r="D515" s="129" t="s">
        <v>196</v>
      </c>
      <c r="E515" s="130" t="s">
        <v>945</v>
      </c>
      <c r="F515" s="131" t="s">
        <v>946</v>
      </c>
      <c r="G515" s="132" t="s">
        <v>199</v>
      </c>
      <c r="H515" s="133">
        <v>34.5</v>
      </c>
      <c r="I515" s="134"/>
      <c r="J515" s="135">
        <f>ROUND(I515*H515,2)</f>
        <v>0</v>
      </c>
      <c r="K515" s="136"/>
      <c r="L515" s="32"/>
      <c r="M515" s="137" t="s">
        <v>1</v>
      </c>
      <c r="N515" s="138" t="s">
        <v>41</v>
      </c>
      <c r="P515" s="139">
        <f>O515*H515</f>
        <v>0</v>
      </c>
      <c r="Q515" s="139">
        <v>2.0000000000000002E-5</v>
      </c>
      <c r="R515" s="139">
        <f>Q515*H515</f>
        <v>6.9000000000000008E-4</v>
      </c>
      <c r="S515" s="139">
        <v>0</v>
      </c>
      <c r="T515" s="140">
        <f>S515*H515</f>
        <v>0</v>
      </c>
      <c r="AR515" s="141" t="s">
        <v>273</v>
      </c>
      <c r="AT515" s="141" t="s">
        <v>196</v>
      </c>
      <c r="AU515" s="141" t="s">
        <v>86</v>
      </c>
      <c r="AY515" s="17" t="s">
        <v>194</v>
      </c>
      <c r="BE515" s="142">
        <f>IF(N515="základní",J515,0)</f>
        <v>0</v>
      </c>
      <c r="BF515" s="142">
        <f>IF(N515="snížená",J515,0)</f>
        <v>0</v>
      </c>
      <c r="BG515" s="142">
        <f>IF(N515="zákl. přenesená",J515,0)</f>
        <v>0</v>
      </c>
      <c r="BH515" s="142">
        <f>IF(N515="sníž. přenesená",J515,0)</f>
        <v>0</v>
      </c>
      <c r="BI515" s="142">
        <f>IF(N515="nulová",J515,0)</f>
        <v>0</v>
      </c>
      <c r="BJ515" s="17" t="s">
        <v>81</v>
      </c>
      <c r="BK515" s="142">
        <f>ROUND(I515*H515,2)</f>
        <v>0</v>
      </c>
      <c r="BL515" s="17" t="s">
        <v>273</v>
      </c>
      <c r="BM515" s="141" t="s">
        <v>947</v>
      </c>
    </row>
    <row r="516" spans="2:65" s="12" customFormat="1">
      <c r="B516" s="143"/>
      <c r="D516" s="144" t="s">
        <v>202</v>
      </c>
      <c r="E516" s="145" t="s">
        <v>1</v>
      </c>
      <c r="F516" s="146" t="s">
        <v>144</v>
      </c>
      <c r="H516" s="147">
        <v>34.5</v>
      </c>
      <c r="I516" s="148"/>
      <c r="L516" s="143"/>
      <c r="M516" s="149"/>
      <c r="T516" s="150"/>
      <c r="AT516" s="145" t="s">
        <v>202</v>
      </c>
      <c r="AU516" s="145" t="s">
        <v>86</v>
      </c>
      <c r="AV516" s="12" t="s">
        <v>86</v>
      </c>
      <c r="AW516" s="12" t="s">
        <v>32</v>
      </c>
      <c r="AX516" s="12" t="s">
        <v>81</v>
      </c>
      <c r="AY516" s="145" t="s">
        <v>194</v>
      </c>
    </row>
    <row r="517" spans="2:65" s="1" customFormat="1" ht="24.2" customHeight="1">
      <c r="B517" s="32"/>
      <c r="C517" s="129" t="s">
        <v>948</v>
      </c>
      <c r="D517" s="129" t="s">
        <v>196</v>
      </c>
      <c r="E517" s="130" t="s">
        <v>949</v>
      </c>
      <c r="F517" s="131" t="s">
        <v>950</v>
      </c>
      <c r="G517" s="132" t="s">
        <v>199</v>
      </c>
      <c r="H517" s="133">
        <v>34.5</v>
      </c>
      <c r="I517" s="134"/>
      <c r="J517" s="135">
        <f>ROUND(I517*H517,2)</f>
        <v>0</v>
      </c>
      <c r="K517" s="136"/>
      <c r="L517" s="32"/>
      <c r="M517" s="137" t="s">
        <v>1</v>
      </c>
      <c r="N517" s="138" t="s">
        <v>41</v>
      </c>
      <c r="P517" s="139">
        <f>O517*H517</f>
        <v>0</v>
      </c>
      <c r="Q517" s="139">
        <v>2.0000000000000002E-5</v>
      </c>
      <c r="R517" s="139">
        <f>Q517*H517</f>
        <v>6.9000000000000008E-4</v>
      </c>
      <c r="S517" s="139">
        <v>0</v>
      </c>
      <c r="T517" s="140">
        <f>S517*H517</f>
        <v>0</v>
      </c>
      <c r="AR517" s="141" t="s">
        <v>273</v>
      </c>
      <c r="AT517" s="141" t="s">
        <v>196</v>
      </c>
      <c r="AU517" s="141" t="s">
        <v>86</v>
      </c>
      <c r="AY517" s="17" t="s">
        <v>194</v>
      </c>
      <c r="BE517" s="142">
        <f>IF(N517="základní",J517,0)</f>
        <v>0</v>
      </c>
      <c r="BF517" s="142">
        <f>IF(N517="snížená",J517,0)</f>
        <v>0</v>
      </c>
      <c r="BG517" s="142">
        <f>IF(N517="zákl. přenesená",J517,0)</f>
        <v>0</v>
      </c>
      <c r="BH517" s="142">
        <f>IF(N517="sníž. přenesená",J517,0)</f>
        <v>0</v>
      </c>
      <c r="BI517" s="142">
        <f>IF(N517="nulová",J517,0)</f>
        <v>0</v>
      </c>
      <c r="BJ517" s="17" t="s">
        <v>81</v>
      </c>
      <c r="BK517" s="142">
        <f>ROUND(I517*H517,2)</f>
        <v>0</v>
      </c>
      <c r="BL517" s="17" t="s">
        <v>273</v>
      </c>
      <c r="BM517" s="141" t="s">
        <v>951</v>
      </c>
    </row>
    <row r="518" spans="2:65" s="12" customFormat="1">
      <c r="B518" s="143"/>
      <c r="D518" s="144" t="s">
        <v>202</v>
      </c>
      <c r="E518" s="145" t="s">
        <v>1</v>
      </c>
      <c r="F518" s="146" t="s">
        <v>144</v>
      </c>
      <c r="H518" s="147">
        <v>34.5</v>
      </c>
      <c r="I518" s="148"/>
      <c r="L518" s="143"/>
      <c r="M518" s="149"/>
      <c r="T518" s="150"/>
      <c r="AT518" s="145" t="s">
        <v>202</v>
      </c>
      <c r="AU518" s="145" t="s">
        <v>86</v>
      </c>
      <c r="AV518" s="12" t="s">
        <v>86</v>
      </c>
      <c r="AW518" s="12" t="s">
        <v>32</v>
      </c>
      <c r="AX518" s="12" t="s">
        <v>81</v>
      </c>
      <c r="AY518" s="145" t="s">
        <v>194</v>
      </c>
    </row>
    <row r="519" spans="2:65" s="1" customFormat="1" ht="24.2" customHeight="1">
      <c r="B519" s="32"/>
      <c r="C519" s="129" t="s">
        <v>952</v>
      </c>
      <c r="D519" s="129" t="s">
        <v>196</v>
      </c>
      <c r="E519" s="130" t="s">
        <v>953</v>
      </c>
      <c r="F519" s="131" t="s">
        <v>954</v>
      </c>
      <c r="G519" s="132" t="s">
        <v>199</v>
      </c>
      <c r="H519" s="133">
        <v>34.5</v>
      </c>
      <c r="I519" s="134"/>
      <c r="J519" s="135">
        <f>ROUND(I519*H519,2)</f>
        <v>0</v>
      </c>
      <c r="K519" s="136"/>
      <c r="L519" s="32"/>
      <c r="M519" s="137" t="s">
        <v>1</v>
      </c>
      <c r="N519" s="138" t="s">
        <v>41</v>
      </c>
      <c r="P519" s="139">
        <f>O519*H519</f>
        <v>0</v>
      </c>
      <c r="Q519" s="139">
        <v>0</v>
      </c>
      <c r="R519" s="139">
        <f>Q519*H519</f>
        <v>0</v>
      </c>
      <c r="S519" s="139">
        <v>0</v>
      </c>
      <c r="T519" s="140">
        <f>S519*H519</f>
        <v>0</v>
      </c>
      <c r="AR519" s="141" t="s">
        <v>273</v>
      </c>
      <c r="AT519" s="141" t="s">
        <v>196</v>
      </c>
      <c r="AU519" s="141" t="s">
        <v>86</v>
      </c>
      <c r="AY519" s="17" t="s">
        <v>194</v>
      </c>
      <c r="BE519" s="142">
        <f>IF(N519="základní",J519,0)</f>
        <v>0</v>
      </c>
      <c r="BF519" s="142">
        <f>IF(N519="snížená",J519,0)</f>
        <v>0</v>
      </c>
      <c r="BG519" s="142">
        <f>IF(N519="zákl. přenesená",J519,0)</f>
        <v>0</v>
      </c>
      <c r="BH519" s="142">
        <f>IF(N519="sníž. přenesená",J519,0)</f>
        <v>0</v>
      </c>
      <c r="BI519" s="142">
        <f>IF(N519="nulová",J519,0)</f>
        <v>0</v>
      </c>
      <c r="BJ519" s="17" t="s">
        <v>81</v>
      </c>
      <c r="BK519" s="142">
        <f>ROUND(I519*H519,2)</f>
        <v>0</v>
      </c>
      <c r="BL519" s="17" t="s">
        <v>273</v>
      </c>
      <c r="BM519" s="141" t="s">
        <v>955</v>
      </c>
    </row>
    <row r="520" spans="2:65" s="12" customFormat="1">
      <c r="B520" s="143"/>
      <c r="D520" s="144" t="s">
        <v>202</v>
      </c>
      <c r="E520" s="145" t="s">
        <v>144</v>
      </c>
      <c r="F520" s="146" t="s">
        <v>956</v>
      </c>
      <c r="H520" s="147">
        <v>34.5</v>
      </c>
      <c r="I520" s="148"/>
      <c r="L520" s="143"/>
      <c r="M520" s="149"/>
      <c r="T520" s="150"/>
      <c r="AT520" s="145" t="s">
        <v>202</v>
      </c>
      <c r="AU520" s="145" t="s">
        <v>86</v>
      </c>
      <c r="AV520" s="12" t="s">
        <v>86</v>
      </c>
      <c r="AW520" s="12" t="s">
        <v>32</v>
      </c>
      <c r="AX520" s="12" t="s">
        <v>81</v>
      </c>
      <c r="AY520" s="145" t="s">
        <v>194</v>
      </c>
    </row>
    <row r="521" spans="2:65" s="1" customFormat="1" ht="24.2" customHeight="1">
      <c r="B521" s="32"/>
      <c r="C521" s="129" t="s">
        <v>957</v>
      </c>
      <c r="D521" s="129" t="s">
        <v>196</v>
      </c>
      <c r="E521" s="130" t="s">
        <v>958</v>
      </c>
      <c r="F521" s="131" t="s">
        <v>959</v>
      </c>
      <c r="G521" s="132" t="s">
        <v>199</v>
      </c>
      <c r="H521" s="133">
        <v>34.5</v>
      </c>
      <c r="I521" s="134"/>
      <c r="J521" s="135">
        <f>ROUND(I521*H521,2)</f>
        <v>0</v>
      </c>
      <c r="K521" s="136"/>
      <c r="L521" s="32"/>
      <c r="M521" s="137" t="s">
        <v>1</v>
      </c>
      <c r="N521" s="138" t="s">
        <v>41</v>
      </c>
      <c r="P521" s="139">
        <f>O521*H521</f>
        <v>0</v>
      </c>
      <c r="Q521" s="139">
        <v>2.9E-4</v>
      </c>
      <c r="R521" s="139">
        <f>Q521*H521</f>
        <v>1.0005E-2</v>
      </c>
      <c r="S521" s="139">
        <v>0</v>
      </c>
      <c r="T521" s="140">
        <f>S521*H521</f>
        <v>0</v>
      </c>
      <c r="AR521" s="141" t="s">
        <v>273</v>
      </c>
      <c r="AT521" s="141" t="s">
        <v>196</v>
      </c>
      <c r="AU521" s="141" t="s">
        <v>86</v>
      </c>
      <c r="AY521" s="17" t="s">
        <v>194</v>
      </c>
      <c r="BE521" s="142">
        <f>IF(N521="základní",J521,0)</f>
        <v>0</v>
      </c>
      <c r="BF521" s="142">
        <f>IF(N521="snížená",J521,0)</f>
        <v>0</v>
      </c>
      <c r="BG521" s="142">
        <f>IF(N521="zákl. přenesená",J521,0)</f>
        <v>0</v>
      </c>
      <c r="BH521" s="142">
        <f>IF(N521="sníž. přenesená",J521,0)</f>
        <v>0</v>
      </c>
      <c r="BI521" s="142">
        <f>IF(N521="nulová",J521,0)</f>
        <v>0</v>
      </c>
      <c r="BJ521" s="17" t="s">
        <v>81</v>
      </c>
      <c r="BK521" s="142">
        <f>ROUND(I521*H521,2)</f>
        <v>0</v>
      </c>
      <c r="BL521" s="17" t="s">
        <v>273</v>
      </c>
      <c r="BM521" s="141" t="s">
        <v>960</v>
      </c>
    </row>
    <row r="522" spans="2:65" s="12" customFormat="1" ht="33.75">
      <c r="B522" s="143"/>
      <c r="D522" s="144" t="s">
        <v>202</v>
      </c>
      <c r="E522" s="145" t="s">
        <v>1</v>
      </c>
      <c r="F522" s="146" t="s">
        <v>1053</v>
      </c>
      <c r="H522" s="147">
        <v>34.5</v>
      </c>
      <c r="I522" s="148"/>
      <c r="L522" s="143"/>
      <c r="M522" s="149"/>
      <c r="T522" s="150"/>
      <c r="AT522" s="145" t="s">
        <v>202</v>
      </c>
      <c r="AU522" s="145" t="s">
        <v>86</v>
      </c>
      <c r="AV522" s="12" t="s">
        <v>86</v>
      </c>
      <c r="AW522" s="12" t="s">
        <v>32</v>
      </c>
      <c r="AX522" s="12" t="s">
        <v>81</v>
      </c>
      <c r="AY522" s="145" t="s">
        <v>194</v>
      </c>
    </row>
    <row r="523" spans="2:65" s="11" customFormat="1" ht="22.9" customHeight="1">
      <c r="B523" s="117"/>
      <c r="D523" s="118" t="s">
        <v>75</v>
      </c>
      <c r="E523" s="127" t="s">
        <v>961</v>
      </c>
      <c r="F523" s="127" t="s">
        <v>962</v>
      </c>
      <c r="I523" s="120"/>
      <c r="J523" s="128">
        <f>BK523</f>
        <v>0</v>
      </c>
      <c r="L523" s="117"/>
      <c r="M523" s="122"/>
      <c r="P523" s="123">
        <f>SUM(P524:P535)</f>
        <v>0</v>
      </c>
      <c r="R523" s="123">
        <f>SUM(R524:R535)</f>
        <v>9.1056900240000002E-2</v>
      </c>
      <c r="T523" s="124">
        <f>SUM(T524:T535)</f>
        <v>2.821545E-2</v>
      </c>
      <c r="AR523" s="118" t="s">
        <v>86</v>
      </c>
      <c r="AT523" s="125" t="s">
        <v>75</v>
      </c>
      <c r="AU523" s="125" t="s">
        <v>81</v>
      </c>
      <c r="AY523" s="118" t="s">
        <v>194</v>
      </c>
      <c r="BK523" s="126">
        <f>SUM(BK524:BK535)</f>
        <v>0</v>
      </c>
    </row>
    <row r="524" spans="2:65" s="1" customFormat="1" ht="24.2" customHeight="1">
      <c r="B524" s="32"/>
      <c r="C524" s="129" t="s">
        <v>963</v>
      </c>
      <c r="D524" s="129" t="s">
        <v>196</v>
      </c>
      <c r="E524" s="130" t="s">
        <v>964</v>
      </c>
      <c r="F524" s="131" t="s">
        <v>965</v>
      </c>
      <c r="G524" s="132" t="s">
        <v>199</v>
      </c>
      <c r="H524" s="133">
        <v>188.10300000000001</v>
      </c>
      <c r="I524" s="134"/>
      <c r="J524" s="135">
        <f>ROUND(I524*H524,2)</f>
        <v>0</v>
      </c>
      <c r="K524" s="136"/>
      <c r="L524" s="32"/>
      <c r="M524" s="137" t="s">
        <v>1</v>
      </c>
      <c r="N524" s="138" t="s">
        <v>41</v>
      </c>
      <c r="P524" s="139">
        <f>O524*H524</f>
        <v>0</v>
      </c>
      <c r="Q524" s="139">
        <v>2.08E-6</v>
      </c>
      <c r="R524" s="139">
        <f>Q524*H524</f>
        <v>3.9125424000000002E-4</v>
      </c>
      <c r="S524" s="139">
        <v>1.4999999999999999E-4</v>
      </c>
      <c r="T524" s="140">
        <f>S524*H524</f>
        <v>2.821545E-2</v>
      </c>
      <c r="AR524" s="141" t="s">
        <v>273</v>
      </c>
      <c r="AT524" s="141" t="s">
        <v>196</v>
      </c>
      <c r="AU524" s="141" t="s">
        <v>86</v>
      </c>
      <c r="AY524" s="17" t="s">
        <v>194</v>
      </c>
      <c r="BE524" s="142">
        <f>IF(N524="základní",J524,0)</f>
        <v>0</v>
      </c>
      <c r="BF524" s="142">
        <f>IF(N524="snížená",J524,0)</f>
        <v>0</v>
      </c>
      <c r="BG524" s="142">
        <f>IF(N524="zákl. přenesená",J524,0)</f>
        <v>0</v>
      </c>
      <c r="BH524" s="142">
        <f>IF(N524="sníž. přenesená",J524,0)</f>
        <v>0</v>
      </c>
      <c r="BI524" s="142">
        <f>IF(N524="nulová",J524,0)</f>
        <v>0</v>
      </c>
      <c r="BJ524" s="17" t="s">
        <v>81</v>
      </c>
      <c r="BK524" s="142">
        <f>ROUND(I524*H524,2)</f>
        <v>0</v>
      </c>
      <c r="BL524" s="17" t="s">
        <v>273</v>
      </c>
      <c r="BM524" s="141" t="s">
        <v>966</v>
      </c>
    </row>
    <row r="525" spans="2:65" s="12" customFormat="1">
      <c r="B525" s="143"/>
      <c r="D525" s="144" t="s">
        <v>202</v>
      </c>
      <c r="E525" s="145" t="s">
        <v>1</v>
      </c>
      <c r="F525" s="146" t="s">
        <v>967</v>
      </c>
      <c r="H525" s="147">
        <v>38.103000000000002</v>
      </c>
      <c r="I525" s="148"/>
      <c r="L525" s="143"/>
      <c r="M525" s="149"/>
      <c r="T525" s="150"/>
      <c r="AT525" s="145" t="s">
        <v>202</v>
      </c>
      <c r="AU525" s="145" t="s">
        <v>86</v>
      </c>
      <c r="AV525" s="12" t="s">
        <v>86</v>
      </c>
      <c r="AW525" s="12" t="s">
        <v>32</v>
      </c>
      <c r="AX525" s="12" t="s">
        <v>76</v>
      </c>
      <c r="AY525" s="145" t="s">
        <v>194</v>
      </c>
    </row>
    <row r="526" spans="2:65" s="12" customFormat="1">
      <c r="B526" s="143"/>
      <c r="D526" s="144" t="s">
        <v>202</v>
      </c>
      <c r="E526" s="145" t="s">
        <v>1</v>
      </c>
      <c r="F526" s="146" t="s">
        <v>968</v>
      </c>
      <c r="H526" s="147">
        <v>150</v>
      </c>
      <c r="I526" s="148"/>
      <c r="L526" s="143"/>
      <c r="M526" s="149"/>
      <c r="T526" s="150"/>
      <c r="AT526" s="145" t="s">
        <v>202</v>
      </c>
      <c r="AU526" s="145" t="s">
        <v>86</v>
      </c>
      <c r="AV526" s="12" t="s">
        <v>86</v>
      </c>
      <c r="AW526" s="12" t="s">
        <v>32</v>
      </c>
      <c r="AX526" s="12" t="s">
        <v>76</v>
      </c>
      <c r="AY526" s="145" t="s">
        <v>194</v>
      </c>
    </row>
    <row r="527" spans="2:65" s="13" customFormat="1">
      <c r="B527" s="151"/>
      <c r="D527" s="144" t="s">
        <v>202</v>
      </c>
      <c r="E527" s="152" t="s">
        <v>141</v>
      </c>
      <c r="F527" s="153" t="s">
        <v>204</v>
      </c>
      <c r="H527" s="154">
        <v>188.10300000000001</v>
      </c>
      <c r="I527" s="155"/>
      <c r="L527" s="151"/>
      <c r="M527" s="156"/>
      <c r="T527" s="157"/>
      <c r="AT527" s="152" t="s">
        <v>202</v>
      </c>
      <c r="AU527" s="152" t="s">
        <v>86</v>
      </c>
      <c r="AV527" s="13" t="s">
        <v>200</v>
      </c>
      <c r="AW527" s="13" t="s">
        <v>32</v>
      </c>
      <c r="AX527" s="13" t="s">
        <v>81</v>
      </c>
      <c r="AY527" s="152" t="s">
        <v>194</v>
      </c>
    </row>
    <row r="528" spans="2:65" s="1" customFormat="1" ht="24.2" customHeight="1">
      <c r="B528" s="32"/>
      <c r="C528" s="129" t="s">
        <v>969</v>
      </c>
      <c r="D528" s="129" t="s">
        <v>196</v>
      </c>
      <c r="E528" s="130" t="s">
        <v>970</v>
      </c>
      <c r="F528" s="131" t="s">
        <v>971</v>
      </c>
      <c r="G528" s="132" t="s">
        <v>199</v>
      </c>
      <c r="H528" s="133">
        <v>188.10300000000001</v>
      </c>
      <c r="I528" s="134"/>
      <c r="J528" s="135">
        <f>ROUND(I528*H528,2)</f>
        <v>0</v>
      </c>
      <c r="K528" s="136"/>
      <c r="L528" s="32"/>
      <c r="M528" s="137" t="s">
        <v>1</v>
      </c>
      <c r="N528" s="138" t="s">
        <v>41</v>
      </c>
      <c r="P528" s="139">
        <f>O528*H528</f>
        <v>0</v>
      </c>
      <c r="Q528" s="139">
        <v>1.9999999999999999E-7</v>
      </c>
      <c r="R528" s="139">
        <f>Q528*H528</f>
        <v>3.7620599999999997E-5</v>
      </c>
      <c r="S528" s="139">
        <v>0</v>
      </c>
      <c r="T528" s="140">
        <f>S528*H528</f>
        <v>0</v>
      </c>
      <c r="AR528" s="141" t="s">
        <v>273</v>
      </c>
      <c r="AT528" s="141" t="s">
        <v>196</v>
      </c>
      <c r="AU528" s="141" t="s">
        <v>86</v>
      </c>
      <c r="AY528" s="17" t="s">
        <v>194</v>
      </c>
      <c r="BE528" s="142">
        <f>IF(N528="základní",J528,0)</f>
        <v>0</v>
      </c>
      <c r="BF528" s="142">
        <f>IF(N528="snížená",J528,0)</f>
        <v>0</v>
      </c>
      <c r="BG528" s="142">
        <f>IF(N528="zákl. přenesená",J528,0)</f>
        <v>0</v>
      </c>
      <c r="BH528" s="142">
        <f>IF(N528="sníž. přenesená",J528,0)</f>
        <v>0</v>
      </c>
      <c r="BI528" s="142">
        <f>IF(N528="nulová",J528,0)</f>
        <v>0</v>
      </c>
      <c r="BJ528" s="17" t="s">
        <v>81</v>
      </c>
      <c r="BK528" s="142">
        <f>ROUND(I528*H528,2)</f>
        <v>0</v>
      </c>
      <c r="BL528" s="17" t="s">
        <v>273</v>
      </c>
      <c r="BM528" s="141" t="s">
        <v>972</v>
      </c>
    </row>
    <row r="529" spans="2:65" s="12" customFormat="1">
      <c r="B529" s="143"/>
      <c r="D529" s="144" t="s">
        <v>202</v>
      </c>
      <c r="E529" s="145" t="s">
        <v>1</v>
      </c>
      <c r="F529" s="146" t="s">
        <v>141</v>
      </c>
      <c r="H529" s="147">
        <v>188.10300000000001</v>
      </c>
      <c r="I529" s="148"/>
      <c r="L529" s="143"/>
      <c r="M529" s="149"/>
      <c r="T529" s="150"/>
      <c r="AT529" s="145" t="s">
        <v>202</v>
      </c>
      <c r="AU529" s="145" t="s">
        <v>86</v>
      </c>
      <c r="AV529" s="12" t="s">
        <v>86</v>
      </c>
      <c r="AW529" s="12" t="s">
        <v>32</v>
      </c>
      <c r="AX529" s="12" t="s">
        <v>81</v>
      </c>
      <c r="AY529" s="145" t="s">
        <v>194</v>
      </c>
    </row>
    <row r="530" spans="2:65" s="1" customFormat="1" ht="24.2" customHeight="1">
      <c r="B530" s="32"/>
      <c r="C530" s="129" t="s">
        <v>973</v>
      </c>
      <c r="D530" s="129" t="s">
        <v>196</v>
      </c>
      <c r="E530" s="130" t="s">
        <v>974</v>
      </c>
      <c r="F530" s="131" t="s">
        <v>975</v>
      </c>
      <c r="G530" s="132" t="s">
        <v>199</v>
      </c>
      <c r="H530" s="133">
        <v>188.10300000000001</v>
      </c>
      <c r="I530" s="134"/>
      <c r="J530" s="135">
        <f>ROUND(I530*H530,2)</f>
        <v>0</v>
      </c>
      <c r="K530" s="136"/>
      <c r="L530" s="32"/>
      <c r="M530" s="137" t="s">
        <v>1</v>
      </c>
      <c r="N530" s="138" t="s">
        <v>41</v>
      </c>
      <c r="P530" s="139">
        <f>O530*H530</f>
        <v>0</v>
      </c>
      <c r="Q530" s="139">
        <v>2.0000000000000001E-4</v>
      </c>
      <c r="R530" s="139">
        <f>Q530*H530</f>
        <v>3.7620600000000004E-2</v>
      </c>
      <c r="S530" s="139">
        <v>0</v>
      </c>
      <c r="T530" s="140">
        <f>S530*H530</f>
        <v>0</v>
      </c>
      <c r="AR530" s="141" t="s">
        <v>273</v>
      </c>
      <c r="AT530" s="141" t="s">
        <v>196</v>
      </c>
      <c r="AU530" s="141" t="s">
        <v>86</v>
      </c>
      <c r="AY530" s="17" t="s">
        <v>194</v>
      </c>
      <c r="BE530" s="142">
        <f>IF(N530="základní",J530,0)</f>
        <v>0</v>
      </c>
      <c r="BF530" s="142">
        <f>IF(N530="snížená",J530,0)</f>
        <v>0</v>
      </c>
      <c r="BG530" s="142">
        <f>IF(N530="zákl. přenesená",J530,0)</f>
        <v>0</v>
      </c>
      <c r="BH530" s="142">
        <f>IF(N530="sníž. přenesená",J530,0)</f>
        <v>0</v>
      </c>
      <c r="BI530" s="142">
        <f>IF(N530="nulová",J530,0)</f>
        <v>0</v>
      </c>
      <c r="BJ530" s="17" t="s">
        <v>81</v>
      </c>
      <c r="BK530" s="142">
        <f>ROUND(I530*H530,2)</f>
        <v>0</v>
      </c>
      <c r="BL530" s="17" t="s">
        <v>273</v>
      </c>
      <c r="BM530" s="141" t="s">
        <v>976</v>
      </c>
    </row>
    <row r="531" spans="2:65" s="12" customFormat="1">
      <c r="B531" s="143"/>
      <c r="D531" s="144" t="s">
        <v>202</v>
      </c>
      <c r="E531" s="145" t="s">
        <v>1</v>
      </c>
      <c r="F531" s="146" t="s">
        <v>141</v>
      </c>
      <c r="H531" s="147">
        <v>188.10300000000001</v>
      </c>
      <c r="I531" s="148"/>
      <c r="L531" s="143"/>
      <c r="M531" s="149"/>
      <c r="T531" s="150"/>
      <c r="AT531" s="145" t="s">
        <v>202</v>
      </c>
      <c r="AU531" s="145" t="s">
        <v>86</v>
      </c>
      <c r="AV531" s="12" t="s">
        <v>86</v>
      </c>
      <c r="AW531" s="12" t="s">
        <v>32</v>
      </c>
      <c r="AX531" s="12" t="s">
        <v>81</v>
      </c>
      <c r="AY531" s="145" t="s">
        <v>194</v>
      </c>
    </row>
    <row r="532" spans="2:65" s="1" customFormat="1" ht="33" customHeight="1">
      <c r="B532" s="32"/>
      <c r="C532" s="129" t="s">
        <v>977</v>
      </c>
      <c r="D532" s="129" t="s">
        <v>196</v>
      </c>
      <c r="E532" s="130" t="s">
        <v>978</v>
      </c>
      <c r="F532" s="131" t="s">
        <v>979</v>
      </c>
      <c r="G532" s="132" t="s">
        <v>199</v>
      </c>
      <c r="H532" s="133">
        <v>188.10300000000001</v>
      </c>
      <c r="I532" s="134"/>
      <c r="J532" s="135">
        <f>ROUND(I532*H532,2)</f>
        <v>0</v>
      </c>
      <c r="K532" s="136"/>
      <c r="L532" s="32"/>
      <c r="M532" s="137" t="s">
        <v>1</v>
      </c>
      <c r="N532" s="138" t="s">
        <v>41</v>
      </c>
      <c r="P532" s="139">
        <f>O532*H532</f>
        <v>0</v>
      </c>
      <c r="Q532" s="139">
        <v>2.5839999999999999E-4</v>
      </c>
      <c r="R532" s="139">
        <f>Q532*H532</f>
        <v>4.8605815199999999E-2</v>
      </c>
      <c r="S532" s="139">
        <v>0</v>
      </c>
      <c r="T532" s="140">
        <f>S532*H532</f>
        <v>0</v>
      </c>
      <c r="AR532" s="141" t="s">
        <v>273</v>
      </c>
      <c r="AT532" s="141" t="s">
        <v>196</v>
      </c>
      <c r="AU532" s="141" t="s">
        <v>86</v>
      </c>
      <c r="AY532" s="17" t="s">
        <v>194</v>
      </c>
      <c r="BE532" s="142">
        <f>IF(N532="základní",J532,0)</f>
        <v>0</v>
      </c>
      <c r="BF532" s="142">
        <f>IF(N532="snížená",J532,0)</f>
        <v>0</v>
      </c>
      <c r="BG532" s="142">
        <f>IF(N532="zákl. přenesená",J532,0)</f>
        <v>0</v>
      </c>
      <c r="BH532" s="142">
        <f>IF(N532="sníž. přenesená",J532,0)</f>
        <v>0</v>
      </c>
      <c r="BI532" s="142">
        <f>IF(N532="nulová",J532,0)</f>
        <v>0</v>
      </c>
      <c r="BJ532" s="17" t="s">
        <v>81</v>
      </c>
      <c r="BK532" s="142">
        <f>ROUND(I532*H532,2)</f>
        <v>0</v>
      </c>
      <c r="BL532" s="17" t="s">
        <v>273</v>
      </c>
      <c r="BM532" s="141" t="s">
        <v>980</v>
      </c>
    </row>
    <row r="533" spans="2:65" s="12" customFormat="1">
      <c r="B533" s="143"/>
      <c r="D533" s="144" t="s">
        <v>202</v>
      </c>
      <c r="E533" s="145" t="s">
        <v>1</v>
      </c>
      <c r="F533" s="146" t="s">
        <v>141</v>
      </c>
      <c r="H533" s="147">
        <v>188.10300000000001</v>
      </c>
      <c r="I533" s="148"/>
      <c r="L533" s="143"/>
      <c r="M533" s="149"/>
      <c r="T533" s="150"/>
      <c r="AT533" s="145" t="s">
        <v>202</v>
      </c>
      <c r="AU533" s="145" t="s">
        <v>86</v>
      </c>
      <c r="AV533" s="12" t="s">
        <v>86</v>
      </c>
      <c r="AW533" s="12" t="s">
        <v>32</v>
      </c>
      <c r="AX533" s="12" t="s">
        <v>81</v>
      </c>
      <c r="AY533" s="145" t="s">
        <v>194</v>
      </c>
    </row>
    <row r="534" spans="2:65" s="1" customFormat="1" ht="37.9" customHeight="1">
      <c r="B534" s="32"/>
      <c r="C534" s="129" t="s">
        <v>981</v>
      </c>
      <c r="D534" s="129" t="s">
        <v>196</v>
      </c>
      <c r="E534" s="130" t="s">
        <v>982</v>
      </c>
      <c r="F534" s="131" t="s">
        <v>983</v>
      </c>
      <c r="G534" s="132" t="s">
        <v>199</v>
      </c>
      <c r="H534" s="133">
        <v>188.10300000000001</v>
      </c>
      <c r="I534" s="134"/>
      <c r="J534" s="135">
        <f>ROUND(I534*H534,2)</f>
        <v>0</v>
      </c>
      <c r="K534" s="136"/>
      <c r="L534" s="32"/>
      <c r="M534" s="137" t="s">
        <v>1</v>
      </c>
      <c r="N534" s="138" t="s">
        <v>41</v>
      </c>
      <c r="P534" s="139">
        <f>O534*H534</f>
        <v>0</v>
      </c>
      <c r="Q534" s="139">
        <v>2.34E-5</v>
      </c>
      <c r="R534" s="139">
        <f>Q534*H534</f>
        <v>4.4016102000000003E-3</v>
      </c>
      <c r="S534" s="139">
        <v>0</v>
      </c>
      <c r="T534" s="140">
        <f>S534*H534</f>
        <v>0</v>
      </c>
      <c r="AR534" s="141" t="s">
        <v>273</v>
      </c>
      <c r="AT534" s="141" t="s">
        <v>196</v>
      </c>
      <c r="AU534" s="141" t="s">
        <v>86</v>
      </c>
      <c r="AY534" s="17" t="s">
        <v>194</v>
      </c>
      <c r="BE534" s="142">
        <f>IF(N534="základní",J534,0)</f>
        <v>0</v>
      </c>
      <c r="BF534" s="142">
        <f>IF(N534="snížená",J534,0)</f>
        <v>0</v>
      </c>
      <c r="BG534" s="142">
        <f>IF(N534="zákl. přenesená",J534,0)</f>
        <v>0</v>
      </c>
      <c r="BH534" s="142">
        <f>IF(N534="sníž. přenesená",J534,0)</f>
        <v>0</v>
      </c>
      <c r="BI534" s="142">
        <f>IF(N534="nulová",J534,0)</f>
        <v>0</v>
      </c>
      <c r="BJ534" s="17" t="s">
        <v>81</v>
      </c>
      <c r="BK534" s="142">
        <f>ROUND(I534*H534,2)</f>
        <v>0</v>
      </c>
      <c r="BL534" s="17" t="s">
        <v>273</v>
      </c>
      <c r="BM534" s="141" t="s">
        <v>984</v>
      </c>
    </row>
    <row r="535" spans="2:65" s="12" customFormat="1">
      <c r="B535" s="143"/>
      <c r="D535" s="144" t="s">
        <v>202</v>
      </c>
      <c r="E535" s="145" t="s">
        <v>1</v>
      </c>
      <c r="F535" s="146" t="s">
        <v>141</v>
      </c>
      <c r="H535" s="147">
        <v>188.10300000000001</v>
      </c>
      <c r="I535" s="148"/>
      <c r="L535" s="143"/>
      <c r="M535" s="149"/>
      <c r="T535" s="150"/>
      <c r="AT535" s="145" t="s">
        <v>202</v>
      </c>
      <c r="AU535" s="145" t="s">
        <v>86</v>
      </c>
      <c r="AV535" s="12" t="s">
        <v>86</v>
      </c>
      <c r="AW535" s="12" t="s">
        <v>32</v>
      </c>
      <c r="AX535" s="12" t="s">
        <v>81</v>
      </c>
      <c r="AY535" s="145" t="s">
        <v>194</v>
      </c>
    </row>
    <row r="536" spans="2:65" s="11" customFormat="1" ht="25.9" customHeight="1">
      <c r="B536" s="117"/>
      <c r="D536" s="118" t="s">
        <v>75</v>
      </c>
      <c r="E536" s="119" t="s">
        <v>985</v>
      </c>
      <c r="F536" s="119" t="s">
        <v>986</v>
      </c>
      <c r="I536" s="120"/>
      <c r="J536" s="121">
        <f>BK536</f>
        <v>0</v>
      </c>
      <c r="L536" s="117"/>
      <c r="M536" s="122"/>
      <c r="P536" s="123">
        <f>P537+P544+P549+P553+P555+P562</f>
        <v>0</v>
      </c>
      <c r="R536" s="123">
        <f>R537+R544+R549+R553+R555+R562</f>
        <v>0</v>
      </c>
      <c r="T536" s="124">
        <f>T537+T544+T549+T553+T555+T562</f>
        <v>0</v>
      </c>
      <c r="AR536" s="118" t="s">
        <v>216</v>
      </c>
      <c r="AT536" s="125" t="s">
        <v>75</v>
      </c>
      <c r="AU536" s="125" t="s">
        <v>76</v>
      </c>
      <c r="AY536" s="118" t="s">
        <v>194</v>
      </c>
      <c r="BK536" s="126">
        <f>BK537+BK544+BK549+BK553+BK555+BK562</f>
        <v>0</v>
      </c>
    </row>
    <row r="537" spans="2:65" s="11" customFormat="1" ht="22.9" customHeight="1">
      <c r="B537" s="117"/>
      <c r="D537" s="118" t="s">
        <v>75</v>
      </c>
      <c r="E537" s="127" t="s">
        <v>987</v>
      </c>
      <c r="F537" s="127" t="s">
        <v>988</v>
      </c>
      <c r="I537" s="120"/>
      <c r="J537" s="128">
        <f>BK537</f>
        <v>0</v>
      </c>
      <c r="L537" s="117"/>
      <c r="M537" s="122"/>
      <c r="P537" s="123">
        <f>SUM(P538:P543)</f>
        <v>0</v>
      </c>
      <c r="R537" s="123">
        <f>SUM(R538:R543)</f>
        <v>0</v>
      </c>
      <c r="T537" s="124">
        <f>SUM(T538:T543)</f>
        <v>0</v>
      </c>
      <c r="AR537" s="118" t="s">
        <v>216</v>
      </c>
      <c r="AT537" s="125" t="s">
        <v>75</v>
      </c>
      <c r="AU537" s="125" t="s">
        <v>81</v>
      </c>
      <c r="AY537" s="118" t="s">
        <v>194</v>
      </c>
      <c r="BK537" s="126">
        <f>SUM(BK538:BK543)</f>
        <v>0</v>
      </c>
    </row>
    <row r="538" spans="2:65" s="1" customFormat="1" ht="16.5" customHeight="1">
      <c r="B538" s="32"/>
      <c r="C538" s="129" t="s">
        <v>989</v>
      </c>
      <c r="D538" s="129" t="s">
        <v>196</v>
      </c>
      <c r="E538" s="130" t="s">
        <v>990</v>
      </c>
      <c r="F538" s="131" t="s">
        <v>991</v>
      </c>
      <c r="G538" s="132" t="s">
        <v>992</v>
      </c>
      <c r="H538" s="133">
        <v>1</v>
      </c>
      <c r="I538" s="134"/>
      <c r="J538" s="135">
        <f>ROUND(I538*H538,2)</f>
        <v>0</v>
      </c>
      <c r="K538" s="136"/>
      <c r="L538" s="32"/>
      <c r="M538" s="137" t="s">
        <v>1</v>
      </c>
      <c r="N538" s="138" t="s">
        <v>41</v>
      </c>
      <c r="P538" s="139">
        <f>O538*H538</f>
        <v>0</v>
      </c>
      <c r="Q538" s="139">
        <v>0</v>
      </c>
      <c r="R538" s="139">
        <f>Q538*H538</f>
        <v>0</v>
      </c>
      <c r="S538" s="139">
        <v>0</v>
      </c>
      <c r="T538" s="140">
        <f>S538*H538</f>
        <v>0</v>
      </c>
      <c r="AR538" s="141" t="s">
        <v>993</v>
      </c>
      <c r="AT538" s="141" t="s">
        <v>196</v>
      </c>
      <c r="AU538" s="141" t="s">
        <v>86</v>
      </c>
      <c r="AY538" s="17" t="s">
        <v>194</v>
      </c>
      <c r="BE538" s="142">
        <f>IF(N538="základní",J538,0)</f>
        <v>0</v>
      </c>
      <c r="BF538" s="142">
        <f>IF(N538="snížená",J538,0)</f>
        <v>0</v>
      </c>
      <c r="BG538" s="142">
        <f>IF(N538="zákl. přenesená",J538,0)</f>
        <v>0</v>
      </c>
      <c r="BH538" s="142">
        <f>IF(N538="sníž. přenesená",J538,0)</f>
        <v>0</v>
      </c>
      <c r="BI538" s="142">
        <f>IF(N538="nulová",J538,0)</f>
        <v>0</v>
      </c>
      <c r="BJ538" s="17" t="s">
        <v>81</v>
      </c>
      <c r="BK538" s="142">
        <f>ROUND(I538*H538,2)</f>
        <v>0</v>
      </c>
      <c r="BL538" s="17" t="s">
        <v>993</v>
      </c>
      <c r="BM538" s="141" t="s">
        <v>994</v>
      </c>
    </row>
    <row r="539" spans="2:65" s="14" customFormat="1">
      <c r="B539" s="158"/>
      <c r="D539" s="144" t="s">
        <v>202</v>
      </c>
      <c r="E539" s="159" t="s">
        <v>1</v>
      </c>
      <c r="F539" s="160" t="s">
        <v>995</v>
      </c>
      <c r="H539" s="159" t="s">
        <v>1</v>
      </c>
      <c r="I539" s="161"/>
      <c r="L539" s="158"/>
      <c r="M539" s="162"/>
      <c r="T539" s="163"/>
      <c r="AT539" s="159" t="s">
        <v>202</v>
      </c>
      <c r="AU539" s="159" t="s">
        <v>86</v>
      </c>
      <c r="AV539" s="14" t="s">
        <v>81</v>
      </c>
      <c r="AW539" s="14" t="s">
        <v>32</v>
      </c>
      <c r="AX539" s="14" t="s">
        <v>76</v>
      </c>
      <c r="AY539" s="159" t="s">
        <v>194</v>
      </c>
    </row>
    <row r="540" spans="2:65" s="12" customFormat="1">
      <c r="B540" s="143"/>
      <c r="D540" s="144" t="s">
        <v>202</v>
      </c>
      <c r="E540" s="145" t="s">
        <v>1</v>
      </c>
      <c r="F540" s="146" t="s">
        <v>81</v>
      </c>
      <c r="H540" s="147">
        <v>1</v>
      </c>
      <c r="I540" s="148"/>
      <c r="L540" s="143"/>
      <c r="M540" s="149"/>
      <c r="T540" s="150"/>
      <c r="AT540" s="145" t="s">
        <v>202</v>
      </c>
      <c r="AU540" s="145" t="s">
        <v>86</v>
      </c>
      <c r="AV540" s="12" t="s">
        <v>86</v>
      </c>
      <c r="AW540" s="12" t="s">
        <v>32</v>
      </c>
      <c r="AX540" s="12" t="s">
        <v>81</v>
      </c>
      <c r="AY540" s="145" t="s">
        <v>194</v>
      </c>
    </row>
    <row r="541" spans="2:65" s="1" customFormat="1" ht="16.5" customHeight="1">
      <c r="B541" s="32"/>
      <c r="C541" s="129" t="s">
        <v>996</v>
      </c>
      <c r="D541" s="129" t="s">
        <v>196</v>
      </c>
      <c r="E541" s="130" t="s">
        <v>997</v>
      </c>
      <c r="F541" s="131" t="s">
        <v>998</v>
      </c>
      <c r="G541" s="132" t="s">
        <v>992</v>
      </c>
      <c r="H541" s="133">
        <v>1</v>
      </c>
      <c r="I541" s="134"/>
      <c r="J541" s="135">
        <f>ROUND(I541*H541,2)</f>
        <v>0</v>
      </c>
      <c r="K541" s="136"/>
      <c r="L541" s="32"/>
      <c r="M541" s="137" t="s">
        <v>1</v>
      </c>
      <c r="N541" s="138" t="s">
        <v>41</v>
      </c>
      <c r="P541" s="139">
        <f>O541*H541</f>
        <v>0</v>
      </c>
      <c r="Q541" s="139">
        <v>0</v>
      </c>
      <c r="R541" s="139">
        <f>Q541*H541</f>
        <v>0</v>
      </c>
      <c r="S541" s="139">
        <v>0</v>
      </c>
      <c r="T541" s="140">
        <f>S541*H541</f>
        <v>0</v>
      </c>
      <c r="AR541" s="141" t="s">
        <v>993</v>
      </c>
      <c r="AT541" s="141" t="s">
        <v>196</v>
      </c>
      <c r="AU541" s="141" t="s">
        <v>86</v>
      </c>
      <c r="AY541" s="17" t="s">
        <v>194</v>
      </c>
      <c r="BE541" s="142">
        <f>IF(N541="základní",J541,0)</f>
        <v>0</v>
      </c>
      <c r="BF541" s="142">
        <f>IF(N541="snížená",J541,0)</f>
        <v>0</v>
      </c>
      <c r="BG541" s="142">
        <f>IF(N541="zákl. přenesená",J541,0)</f>
        <v>0</v>
      </c>
      <c r="BH541" s="142">
        <f>IF(N541="sníž. přenesená",J541,0)</f>
        <v>0</v>
      </c>
      <c r="BI541" s="142">
        <f>IF(N541="nulová",J541,0)</f>
        <v>0</v>
      </c>
      <c r="BJ541" s="17" t="s">
        <v>81</v>
      </c>
      <c r="BK541" s="142">
        <f>ROUND(I541*H541,2)</f>
        <v>0</v>
      </c>
      <c r="BL541" s="17" t="s">
        <v>993</v>
      </c>
      <c r="BM541" s="141" t="s">
        <v>999</v>
      </c>
    </row>
    <row r="542" spans="2:65" s="14" customFormat="1">
      <c r="B542" s="158"/>
      <c r="D542" s="144" t="s">
        <v>202</v>
      </c>
      <c r="E542" s="159" t="s">
        <v>1</v>
      </c>
      <c r="F542" s="160" t="s">
        <v>1000</v>
      </c>
      <c r="H542" s="159" t="s">
        <v>1</v>
      </c>
      <c r="I542" s="161"/>
      <c r="L542" s="158"/>
      <c r="M542" s="162"/>
      <c r="T542" s="163"/>
      <c r="AT542" s="159" t="s">
        <v>202</v>
      </c>
      <c r="AU542" s="159" t="s">
        <v>86</v>
      </c>
      <c r="AV542" s="14" t="s">
        <v>81</v>
      </c>
      <c r="AW542" s="14" t="s">
        <v>32</v>
      </c>
      <c r="AX542" s="14" t="s">
        <v>76</v>
      </c>
      <c r="AY542" s="159" t="s">
        <v>194</v>
      </c>
    </row>
    <row r="543" spans="2:65" s="12" customFormat="1">
      <c r="B543" s="143"/>
      <c r="D543" s="144" t="s">
        <v>202</v>
      </c>
      <c r="E543" s="145" t="s">
        <v>1</v>
      </c>
      <c r="F543" s="146" t="s">
        <v>81</v>
      </c>
      <c r="H543" s="147">
        <v>1</v>
      </c>
      <c r="I543" s="148"/>
      <c r="L543" s="143"/>
      <c r="M543" s="149"/>
      <c r="T543" s="150"/>
      <c r="AT543" s="145" t="s">
        <v>202</v>
      </c>
      <c r="AU543" s="145" t="s">
        <v>86</v>
      </c>
      <c r="AV543" s="12" t="s">
        <v>86</v>
      </c>
      <c r="AW543" s="12" t="s">
        <v>32</v>
      </c>
      <c r="AX543" s="12" t="s">
        <v>81</v>
      </c>
      <c r="AY543" s="145" t="s">
        <v>194</v>
      </c>
    </row>
    <row r="544" spans="2:65" s="11" customFormat="1" ht="22.9" customHeight="1">
      <c r="B544" s="117"/>
      <c r="D544" s="118" t="s">
        <v>75</v>
      </c>
      <c r="E544" s="127" t="s">
        <v>1001</v>
      </c>
      <c r="F544" s="127" t="s">
        <v>1002</v>
      </c>
      <c r="I544" s="120"/>
      <c r="J544" s="128">
        <f>BK544</f>
        <v>0</v>
      </c>
      <c r="L544" s="117"/>
      <c r="M544" s="122"/>
      <c r="P544" s="123">
        <f>SUM(P545:P548)</f>
        <v>0</v>
      </c>
      <c r="R544" s="123">
        <f>SUM(R545:R548)</f>
        <v>0</v>
      </c>
      <c r="T544" s="124">
        <f>SUM(T545:T548)</f>
        <v>0</v>
      </c>
      <c r="AR544" s="118" t="s">
        <v>216</v>
      </c>
      <c r="AT544" s="125" t="s">
        <v>75</v>
      </c>
      <c r="AU544" s="125" t="s">
        <v>81</v>
      </c>
      <c r="AY544" s="118" t="s">
        <v>194</v>
      </c>
      <c r="BK544" s="126">
        <f>SUM(BK545:BK548)</f>
        <v>0</v>
      </c>
    </row>
    <row r="545" spans="2:65" s="1" customFormat="1" ht="16.5" customHeight="1">
      <c r="B545" s="32"/>
      <c r="C545" s="129" t="s">
        <v>1003</v>
      </c>
      <c r="D545" s="129" t="s">
        <v>196</v>
      </c>
      <c r="E545" s="130" t="s">
        <v>1004</v>
      </c>
      <c r="F545" s="131" t="s">
        <v>1002</v>
      </c>
      <c r="G545" s="132" t="s">
        <v>992</v>
      </c>
      <c r="H545" s="133">
        <v>1</v>
      </c>
      <c r="I545" s="134"/>
      <c r="J545" s="135">
        <f>ROUND(I545*H545,2)</f>
        <v>0</v>
      </c>
      <c r="K545" s="136"/>
      <c r="L545" s="32"/>
      <c r="M545" s="137" t="s">
        <v>1</v>
      </c>
      <c r="N545" s="138" t="s">
        <v>41</v>
      </c>
      <c r="P545" s="139">
        <f>O545*H545</f>
        <v>0</v>
      </c>
      <c r="Q545" s="139">
        <v>0</v>
      </c>
      <c r="R545" s="139">
        <f>Q545*H545</f>
        <v>0</v>
      </c>
      <c r="S545" s="139">
        <v>0</v>
      </c>
      <c r="T545" s="140">
        <f>S545*H545</f>
        <v>0</v>
      </c>
      <c r="AR545" s="141" t="s">
        <v>993</v>
      </c>
      <c r="AT545" s="141" t="s">
        <v>196</v>
      </c>
      <c r="AU545" s="141" t="s">
        <v>86</v>
      </c>
      <c r="AY545" s="17" t="s">
        <v>194</v>
      </c>
      <c r="BE545" s="142">
        <f>IF(N545="základní",J545,0)</f>
        <v>0</v>
      </c>
      <c r="BF545" s="142">
        <f>IF(N545="snížená",J545,0)</f>
        <v>0</v>
      </c>
      <c r="BG545" s="142">
        <f>IF(N545="zákl. přenesená",J545,0)</f>
        <v>0</v>
      </c>
      <c r="BH545" s="142">
        <f>IF(N545="sníž. přenesená",J545,0)</f>
        <v>0</v>
      </c>
      <c r="BI545" s="142">
        <f>IF(N545="nulová",J545,0)</f>
        <v>0</v>
      </c>
      <c r="BJ545" s="17" t="s">
        <v>81</v>
      </c>
      <c r="BK545" s="142">
        <f>ROUND(I545*H545,2)</f>
        <v>0</v>
      </c>
      <c r="BL545" s="17" t="s">
        <v>993</v>
      </c>
      <c r="BM545" s="141" t="s">
        <v>1005</v>
      </c>
    </row>
    <row r="546" spans="2:65" s="14" customFormat="1">
      <c r="B546" s="158"/>
      <c r="D546" s="144" t="s">
        <v>202</v>
      </c>
      <c r="E546" s="159" t="s">
        <v>1</v>
      </c>
      <c r="F546" s="160" t="s">
        <v>1006</v>
      </c>
      <c r="H546" s="159" t="s">
        <v>1</v>
      </c>
      <c r="I546" s="161"/>
      <c r="L546" s="158"/>
      <c r="M546" s="162"/>
      <c r="T546" s="163"/>
      <c r="AT546" s="159" t="s">
        <v>202</v>
      </c>
      <c r="AU546" s="159" t="s">
        <v>86</v>
      </c>
      <c r="AV546" s="14" t="s">
        <v>81</v>
      </c>
      <c r="AW546" s="14" t="s">
        <v>32</v>
      </c>
      <c r="AX546" s="14" t="s">
        <v>76</v>
      </c>
      <c r="AY546" s="159" t="s">
        <v>194</v>
      </c>
    </row>
    <row r="547" spans="2:65" s="14" customFormat="1" ht="22.5">
      <c r="B547" s="158"/>
      <c r="D547" s="144" t="s">
        <v>202</v>
      </c>
      <c r="E547" s="159" t="s">
        <v>1</v>
      </c>
      <c r="F547" s="160" t="s">
        <v>1007</v>
      </c>
      <c r="H547" s="159" t="s">
        <v>1</v>
      </c>
      <c r="I547" s="161"/>
      <c r="L547" s="158"/>
      <c r="M547" s="162"/>
      <c r="T547" s="163"/>
      <c r="AT547" s="159" t="s">
        <v>202</v>
      </c>
      <c r="AU547" s="159" t="s">
        <v>86</v>
      </c>
      <c r="AV547" s="14" t="s">
        <v>81</v>
      </c>
      <c r="AW547" s="14" t="s">
        <v>32</v>
      </c>
      <c r="AX547" s="14" t="s">
        <v>76</v>
      </c>
      <c r="AY547" s="159" t="s">
        <v>194</v>
      </c>
    </row>
    <row r="548" spans="2:65" s="12" customFormat="1">
      <c r="B548" s="143"/>
      <c r="D548" s="144" t="s">
        <v>202</v>
      </c>
      <c r="E548" s="145" t="s">
        <v>1</v>
      </c>
      <c r="F548" s="146" t="s">
        <v>81</v>
      </c>
      <c r="H548" s="147">
        <v>1</v>
      </c>
      <c r="I548" s="148"/>
      <c r="L548" s="143"/>
      <c r="M548" s="149"/>
      <c r="T548" s="150"/>
      <c r="AT548" s="145" t="s">
        <v>202</v>
      </c>
      <c r="AU548" s="145" t="s">
        <v>86</v>
      </c>
      <c r="AV548" s="12" t="s">
        <v>86</v>
      </c>
      <c r="AW548" s="12" t="s">
        <v>32</v>
      </c>
      <c r="AX548" s="12" t="s">
        <v>81</v>
      </c>
      <c r="AY548" s="145" t="s">
        <v>194</v>
      </c>
    </row>
    <row r="549" spans="2:65" s="11" customFormat="1" ht="22.9" customHeight="1">
      <c r="B549" s="117"/>
      <c r="D549" s="118" t="s">
        <v>75</v>
      </c>
      <c r="E549" s="127" t="s">
        <v>1008</v>
      </c>
      <c r="F549" s="127" t="s">
        <v>1009</v>
      </c>
      <c r="I549" s="120"/>
      <c r="J549" s="128">
        <f>BK549</f>
        <v>0</v>
      </c>
      <c r="L549" s="117"/>
      <c r="M549" s="122"/>
      <c r="P549" s="123">
        <f>SUM(P550:P552)</f>
        <v>0</v>
      </c>
      <c r="R549" s="123">
        <f>SUM(R550:R552)</f>
        <v>0</v>
      </c>
      <c r="T549" s="124">
        <f>SUM(T550:T552)</f>
        <v>0</v>
      </c>
      <c r="AR549" s="118" t="s">
        <v>216</v>
      </c>
      <c r="AT549" s="125" t="s">
        <v>75</v>
      </c>
      <c r="AU549" s="125" t="s">
        <v>81</v>
      </c>
      <c r="AY549" s="118" t="s">
        <v>194</v>
      </c>
      <c r="BK549" s="126">
        <f>SUM(BK550:BK552)</f>
        <v>0</v>
      </c>
    </row>
    <row r="550" spans="2:65" s="1" customFormat="1" ht="16.5" customHeight="1">
      <c r="B550" s="32"/>
      <c r="C550" s="129" t="s">
        <v>1010</v>
      </c>
      <c r="D550" s="129" t="s">
        <v>196</v>
      </c>
      <c r="E550" s="130" t="s">
        <v>1011</v>
      </c>
      <c r="F550" s="131" t="s">
        <v>1012</v>
      </c>
      <c r="G550" s="132" t="s">
        <v>992</v>
      </c>
      <c r="H550" s="133">
        <v>1</v>
      </c>
      <c r="I550" s="134"/>
      <c r="J550" s="135">
        <f>ROUND(I550*H550,2)</f>
        <v>0</v>
      </c>
      <c r="K550" s="136"/>
      <c r="L550" s="32"/>
      <c r="M550" s="137" t="s">
        <v>1</v>
      </c>
      <c r="N550" s="138" t="s">
        <v>41</v>
      </c>
      <c r="P550" s="139">
        <f>O550*H550</f>
        <v>0</v>
      </c>
      <c r="Q550" s="139">
        <v>0</v>
      </c>
      <c r="R550" s="139">
        <f>Q550*H550</f>
        <v>0</v>
      </c>
      <c r="S550" s="139">
        <v>0</v>
      </c>
      <c r="T550" s="140">
        <f>S550*H550</f>
        <v>0</v>
      </c>
      <c r="AR550" s="141" t="s">
        <v>993</v>
      </c>
      <c r="AT550" s="141" t="s">
        <v>196</v>
      </c>
      <c r="AU550" s="141" t="s">
        <v>86</v>
      </c>
      <c r="AY550" s="17" t="s">
        <v>194</v>
      </c>
      <c r="BE550" s="142">
        <f>IF(N550="základní",J550,0)</f>
        <v>0</v>
      </c>
      <c r="BF550" s="142">
        <f>IF(N550="snížená",J550,0)</f>
        <v>0</v>
      </c>
      <c r="BG550" s="142">
        <f>IF(N550="zákl. přenesená",J550,0)</f>
        <v>0</v>
      </c>
      <c r="BH550" s="142">
        <f>IF(N550="sníž. přenesená",J550,0)</f>
        <v>0</v>
      </c>
      <c r="BI550" s="142">
        <f>IF(N550="nulová",J550,0)</f>
        <v>0</v>
      </c>
      <c r="BJ550" s="17" t="s">
        <v>81</v>
      </c>
      <c r="BK550" s="142">
        <f>ROUND(I550*H550,2)</f>
        <v>0</v>
      </c>
      <c r="BL550" s="17" t="s">
        <v>993</v>
      </c>
      <c r="BM550" s="141" t="s">
        <v>1013</v>
      </c>
    </row>
    <row r="551" spans="2:65" s="14" customFormat="1">
      <c r="B551" s="158"/>
      <c r="D551" s="144" t="s">
        <v>202</v>
      </c>
      <c r="E551" s="159" t="s">
        <v>1</v>
      </c>
      <c r="F551" s="160" t="s">
        <v>1014</v>
      </c>
      <c r="H551" s="159" t="s">
        <v>1</v>
      </c>
      <c r="I551" s="161"/>
      <c r="L551" s="158"/>
      <c r="M551" s="162"/>
      <c r="T551" s="163"/>
      <c r="AT551" s="159" t="s">
        <v>202</v>
      </c>
      <c r="AU551" s="159" t="s">
        <v>86</v>
      </c>
      <c r="AV551" s="14" t="s">
        <v>81</v>
      </c>
      <c r="AW551" s="14" t="s">
        <v>32</v>
      </c>
      <c r="AX551" s="14" t="s">
        <v>76</v>
      </c>
      <c r="AY551" s="159" t="s">
        <v>194</v>
      </c>
    </row>
    <row r="552" spans="2:65" s="12" customFormat="1">
      <c r="B552" s="143"/>
      <c r="D552" s="144" t="s">
        <v>202</v>
      </c>
      <c r="E552" s="145" t="s">
        <v>1</v>
      </c>
      <c r="F552" s="146" t="s">
        <v>81</v>
      </c>
      <c r="H552" s="147">
        <v>1</v>
      </c>
      <c r="I552" s="148"/>
      <c r="L552" s="143"/>
      <c r="M552" s="149"/>
      <c r="T552" s="150"/>
      <c r="AT552" s="145" t="s">
        <v>202</v>
      </c>
      <c r="AU552" s="145" t="s">
        <v>86</v>
      </c>
      <c r="AV552" s="12" t="s">
        <v>86</v>
      </c>
      <c r="AW552" s="12" t="s">
        <v>32</v>
      </c>
      <c r="AX552" s="12" t="s">
        <v>81</v>
      </c>
      <c r="AY552" s="145" t="s">
        <v>194</v>
      </c>
    </row>
    <row r="553" spans="2:65" s="11" customFormat="1" ht="22.9" customHeight="1">
      <c r="B553" s="117"/>
      <c r="D553" s="118" t="s">
        <v>75</v>
      </c>
      <c r="E553" s="127" t="s">
        <v>1015</v>
      </c>
      <c r="F553" s="127" t="s">
        <v>1016</v>
      </c>
      <c r="I553" s="120"/>
      <c r="J553" s="128">
        <f>BK553</f>
        <v>0</v>
      </c>
      <c r="L553" s="117"/>
      <c r="M553" s="122"/>
      <c r="P553" s="123">
        <f>P554</f>
        <v>0</v>
      </c>
      <c r="R553" s="123">
        <f>R554</f>
        <v>0</v>
      </c>
      <c r="T553" s="124">
        <f>T554</f>
        <v>0</v>
      </c>
      <c r="AR553" s="118" t="s">
        <v>216</v>
      </c>
      <c r="AT553" s="125" t="s">
        <v>75</v>
      </c>
      <c r="AU553" s="125" t="s">
        <v>81</v>
      </c>
      <c r="AY553" s="118" t="s">
        <v>194</v>
      </c>
      <c r="BK553" s="126">
        <f>BK554</f>
        <v>0</v>
      </c>
    </row>
    <row r="554" spans="2:65" s="1" customFormat="1" ht="16.5" customHeight="1">
      <c r="B554" s="32"/>
      <c r="C554" s="129" t="s">
        <v>1017</v>
      </c>
      <c r="D554" s="129" t="s">
        <v>196</v>
      </c>
      <c r="E554" s="130" t="s">
        <v>1018</v>
      </c>
      <c r="F554" s="131" t="s">
        <v>1016</v>
      </c>
      <c r="G554" s="132" t="s">
        <v>992</v>
      </c>
      <c r="H554" s="133">
        <v>1</v>
      </c>
      <c r="I554" s="134"/>
      <c r="J554" s="135">
        <f>ROUND(I554*H554,2)</f>
        <v>0</v>
      </c>
      <c r="K554" s="136"/>
      <c r="L554" s="32"/>
      <c r="M554" s="137" t="s">
        <v>1</v>
      </c>
      <c r="N554" s="138" t="s">
        <v>41</v>
      </c>
      <c r="P554" s="139">
        <f>O554*H554</f>
        <v>0</v>
      </c>
      <c r="Q554" s="139">
        <v>0</v>
      </c>
      <c r="R554" s="139">
        <f>Q554*H554</f>
        <v>0</v>
      </c>
      <c r="S554" s="139">
        <v>0</v>
      </c>
      <c r="T554" s="140">
        <f>S554*H554</f>
        <v>0</v>
      </c>
      <c r="AR554" s="141" t="s">
        <v>993</v>
      </c>
      <c r="AT554" s="141" t="s">
        <v>196</v>
      </c>
      <c r="AU554" s="141" t="s">
        <v>86</v>
      </c>
      <c r="AY554" s="17" t="s">
        <v>194</v>
      </c>
      <c r="BE554" s="142">
        <f>IF(N554="základní",J554,0)</f>
        <v>0</v>
      </c>
      <c r="BF554" s="142">
        <f>IF(N554="snížená",J554,0)</f>
        <v>0</v>
      </c>
      <c r="BG554" s="142">
        <f>IF(N554="zákl. přenesená",J554,0)</f>
        <v>0</v>
      </c>
      <c r="BH554" s="142">
        <f>IF(N554="sníž. přenesená",J554,0)</f>
        <v>0</v>
      </c>
      <c r="BI554" s="142">
        <f>IF(N554="nulová",J554,0)</f>
        <v>0</v>
      </c>
      <c r="BJ554" s="17" t="s">
        <v>81</v>
      </c>
      <c r="BK554" s="142">
        <f>ROUND(I554*H554,2)</f>
        <v>0</v>
      </c>
      <c r="BL554" s="17" t="s">
        <v>993</v>
      </c>
      <c r="BM554" s="141" t="s">
        <v>1019</v>
      </c>
    </row>
    <row r="555" spans="2:65" s="11" customFormat="1" ht="22.9" customHeight="1">
      <c r="B555" s="117"/>
      <c r="D555" s="118" t="s">
        <v>75</v>
      </c>
      <c r="E555" s="127" t="s">
        <v>1020</v>
      </c>
      <c r="F555" s="127" t="s">
        <v>1021</v>
      </c>
      <c r="I555" s="120"/>
      <c r="J555" s="128">
        <f>BK555</f>
        <v>0</v>
      </c>
      <c r="L555" s="117"/>
      <c r="M555" s="122"/>
      <c r="P555" s="123">
        <f>SUM(P556:P561)</f>
        <v>0</v>
      </c>
      <c r="R555" s="123">
        <f>SUM(R556:R561)</f>
        <v>0</v>
      </c>
      <c r="T555" s="124">
        <f>SUM(T556:T561)</f>
        <v>0</v>
      </c>
      <c r="AR555" s="118" t="s">
        <v>216</v>
      </c>
      <c r="AT555" s="125" t="s">
        <v>75</v>
      </c>
      <c r="AU555" s="125" t="s">
        <v>81</v>
      </c>
      <c r="AY555" s="118" t="s">
        <v>194</v>
      </c>
      <c r="BK555" s="126">
        <f>SUM(BK556:BK561)</f>
        <v>0</v>
      </c>
    </row>
    <row r="556" spans="2:65" s="1" customFormat="1" ht="16.5" customHeight="1">
      <c r="B556" s="32"/>
      <c r="C556" s="129" t="s">
        <v>1022</v>
      </c>
      <c r="D556" s="129" t="s">
        <v>196</v>
      </c>
      <c r="E556" s="130" t="s">
        <v>1023</v>
      </c>
      <c r="F556" s="131" t="s">
        <v>1024</v>
      </c>
      <c r="G556" s="132" t="s">
        <v>992</v>
      </c>
      <c r="H556" s="133">
        <v>1</v>
      </c>
      <c r="I556" s="134"/>
      <c r="J556" s="135">
        <f>ROUND(I556*H556,2)</f>
        <v>0</v>
      </c>
      <c r="K556" s="136"/>
      <c r="L556" s="32"/>
      <c r="M556" s="137" t="s">
        <v>1</v>
      </c>
      <c r="N556" s="138" t="s">
        <v>41</v>
      </c>
      <c r="P556" s="139">
        <f>O556*H556</f>
        <v>0</v>
      </c>
      <c r="Q556" s="139">
        <v>0</v>
      </c>
      <c r="R556" s="139">
        <f>Q556*H556</f>
        <v>0</v>
      </c>
      <c r="S556" s="139">
        <v>0</v>
      </c>
      <c r="T556" s="140">
        <f>S556*H556</f>
        <v>0</v>
      </c>
      <c r="AR556" s="141" t="s">
        <v>993</v>
      </c>
      <c r="AT556" s="141" t="s">
        <v>196</v>
      </c>
      <c r="AU556" s="141" t="s">
        <v>86</v>
      </c>
      <c r="AY556" s="17" t="s">
        <v>194</v>
      </c>
      <c r="BE556" s="142">
        <f>IF(N556="základní",J556,0)</f>
        <v>0</v>
      </c>
      <c r="BF556" s="142">
        <f>IF(N556="snížená",J556,0)</f>
        <v>0</v>
      </c>
      <c r="BG556" s="142">
        <f>IF(N556="zákl. přenesená",J556,0)</f>
        <v>0</v>
      </c>
      <c r="BH556" s="142">
        <f>IF(N556="sníž. přenesená",J556,0)</f>
        <v>0</v>
      </c>
      <c r="BI556" s="142">
        <f>IF(N556="nulová",J556,0)</f>
        <v>0</v>
      </c>
      <c r="BJ556" s="17" t="s">
        <v>81</v>
      </c>
      <c r="BK556" s="142">
        <f>ROUND(I556*H556,2)</f>
        <v>0</v>
      </c>
      <c r="BL556" s="17" t="s">
        <v>993</v>
      </c>
      <c r="BM556" s="141" t="s">
        <v>1025</v>
      </c>
    </row>
    <row r="557" spans="2:65" s="14" customFormat="1">
      <c r="B557" s="158"/>
      <c r="D557" s="144" t="s">
        <v>202</v>
      </c>
      <c r="E557" s="159" t="s">
        <v>1</v>
      </c>
      <c r="F557" s="160" t="s">
        <v>1026</v>
      </c>
      <c r="H557" s="159" t="s">
        <v>1</v>
      </c>
      <c r="I557" s="161"/>
      <c r="L557" s="158"/>
      <c r="M557" s="162"/>
      <c r="T557" s="163"/>
      <c r="AT557" s="159" t="s">
        <v>202</v>
      </c>
      <c r="AU557" s="159" t="s">
        <v>86</v>
      </c>
      <c r="AV557" s="14" t="s">
        <v>81</v>
      </c>
      <c r="AW557" s="14" t="s">
        <v>32</v>
      </c>
      <c r="AX557" s="14" t="s">
        <v>76</v>
      </c>
      <c r="AY557" s="159" t="s">
        <v>194</v>
      </c>
    </row>
    <row r="558" spans="2:65" s="12" customFormat="1">
      <c r="B558" s="143"/>
      <c r="D558" s="144" t="s">
        <v>202</v>
      </c>
      <c r="E558" s="145" t="s">
        <v>1</v>
      </c>
      <c r="F558" s="146" t="s">
        <v>81</v>
      </c>
      <c r="H558" s="147">
        <v>1</v>
      </c>
      <c r="I558" s="148"/>
      <c r="L558" s="143"/>
      <c r="M558" s="149"/>
      <c r="T558" s="150"/>
      <c r="AT558" s="145" t="s">
        <v>202</v>
      </c>
      <c r="AU558" s="145" t="s">
        <v>86</v>
      </c>
      <c r="AV558" s="12" t="s">
        <v>86</v>
      </c>
      <c r="AW558" s="12" t="s">
        <v>32</v>
      </c>
      <c r="AX558" s="12" t="s">
        <v>81</v>
      </c>
      <c r="AY558" s="145" t="s">
        <v>194</v>
      </c>
    </row>
    <row r="559" spans="2:65" s="1" customFormat="1" ht="16.5" customHeight="1">
      <c r="B559" s="32"/>
      <c r="C559" s="129" t="s">
        <v>1027</v>
      </c>
      <c r="D559" s="129" t="s">
        <v>196</v>
      </c>
      <c r="E559" s="130" t="s">
        <v>1028</v>
      </c>
      <c r="F559" s="131" t="s">
        <v>1029</v>
      </c>
      <c r="G559" s="132" t="s">
        <v>992</v>
      </c>
      <c r="H559" s="133">
        <v>1</v>
      </c>
      <c r="I559" s="134"/>
      <c r="J559" s="135">
        <f>ROUND(I559*H559,2)</f>
        <v>0</v>
      </c>
      <c r="K559" s="136"/>
      <c r="L559" s="32"/>
      <c r="M559" s="137" t="s">
        <v>1</v>
      </c>
      <c r="N559" s="138" t="s">
        <v>41</v>
      </c>
      <c r="P559" s="139">
        <f>O559*H559</f>
        <v>0</v>
      </c>
      <c r="Q559" s="139">
        <v>0</v>
      </c>
      <c r="R559" s="139">
        <f>Q559*H559</f>
        <v>0</v>
      </c>
      <c r="S559" s="139">
        <v>0</v>
      </c>
      <c r="T559" s="140">
        <f>S559*H559</f>
        <v>0</v>
      </c>
      <c r="AR559" s="141" t="s">
        <v>993</v>
      </c>
      <c r="AT559" s="141" t="s">
        <v>196</v>
      </c>
      <c r="AU559" s="141" t="s">
        <v>86</v>
      </c>
      <c r="AY559" s="17" t="s">
        <v>194</v>
      </c>
      <c r="BE559" s="142">
        <f>IF(N559="základní",J559,0)</f>
        <v>0</v>
      </c>
      <c r="BF559" s="142">
        <f>IF(N559="snížená",J559,0)</f>
        <v>0</v>
      </c>
      <c r="BG559" s="142">
        <f>IF(N559="zákl. přenesená",J559,0)</f>
        <v>0</v>
      </c>
      <c r="BH559" s="142">
        <f>IF(N559="sníž. přenesená",J559,0)</f>
        <v>0</v>
      </c>
      <c r="BI559" s="142">
        <f>IF(N559="nulová",J559,0)</f>
        <v>0</v>
      </c>
      <c r="BJ559" s="17" t="s">
        <v>81</v>
      </c>
      <c r="BK559" s="142">
        <f>ROUND(I559*H559,2)</f>
        <v>0</v>
      </c>
      <c r="BL559" s="17" t="s">
        <v>993</v>
      </c>
      <c r="BM559" s="141" t="s">
        <v>1030</v>
      </c>
    </row>
    <row r="560" spans="2:65" s="14" customFormat="1">
      <c r="B560" s="158"/>
      <c r="D560" s="144" t="s">
        <v>202</v>
      </c>
      <c r="E560" s="159" t="s">
        <v>1</v>
      </c>
      <c r="F560" s="160" t="s">
        <v>1031</v>
      </c>
      <c r="H560" s="159" t="s">
        <v>1</v>
      </c>
      <c r="I560" s="161"/>
      <c r="L560" s="158"/>
      <c r="M560" s="162"/>
      <c r="T560" s="163"/>
      <c r="AT560" s="159" t="s">
        <v>202</v>
      </c>
      <c r="AU560" s="159" t="s">
        <v>86</v>
      </c>
      <c r="AV560" s="14" t="s">
        <v>81</v>
      </c>
      <c r="AW560" s="14" t="s">
        <v>32</v>
      </c>
      <c r="AX560" s="14" t="s">
        <v>76</v>
      </c>
      <c r="AY560" s="159" t="s">
        <v>194</v>
      </c>
    </row>
    <row r="561" spans="2:65" s="12" customFormat="1">
      <c r="B561" s="143"/>
      <c r="D561" s="144" t="s">
        <v>202</v>
      </c>
      <c r="E561" s="145" t="s">
        <v>1</v>
      </c>
      <c r="F561" s="146" t="s">
        <v>81</v>
      </c>
      <c r="H561" s="147">
        <v>1</v>
      </c>
      <c r="I561" s="148"/>
      <c r="L561" s="143"/>
      <c r="M561" s="149"/>
      <c r="T561" s="150"/>
      <c r="AT561" s="145" t="s">
        <v>202</v>
      </c>
      <c r="AU561" s="145" t="s">
        <v>86</v>
      </c>
      <c r="AV561" s="12" t="s">
        <v>86</v>
      </c>
      <c r="AW561" s="12" t="s">
        <v>32</v>
      </c>
      <c r="AX561" s="12" t="s">
        <v>81</v>
      </c>
      <c r="AY561" s="145" t="s">
        <v>194</v>
      </c>
    </row>
    <row r="562" spans="2:65" s="11" customFormat="1" ht="22.9" customHeight="1">
      <c r="B562" s="117"/>
      <c r="D562" s="118" t="s">
        <v>75</v>
      </c>
      <c r="E562" s="127" t="s">
        <v>1032</v>
      </c>
      <c r="F562" s="127" t="s">
        <v>1033</v>
      </c>
      <c r="I562" s="120"/>
      <c r="J562" s="128">
        <f>BK562</f>
        <v>0</v>
      </c>
      <c r="L562" s="117"/>
      <c r="M562" s="122"/>
      <c r="P562" s="123">
        <f>SUM(P563:P567)</f>
        <v>0</v>
      </c>
      <c r="R562" s="123">
        <f>SUM(R563:R567)</f>
        <v>0</v>
      </c>
      <c r="T562" s="124">
        <f>SUM(T563:T567)</f>
        <v>0</v>
      </c>
      <c r="AR562" s="118" t="s">
        <v>216</v>
      </c>
      <c r="AT562" s="125" t="s">
        <v>75</v>
      </c>
      <c r="AU562" s="125" t="s">
        <v>81</v>
      </c>
      <c r="AY562" s="118" t="s">
        <v>194</v>
      </c>
      <c r="BK562" s="126">
        <f>SUM(BK563:BK567)</f>
        <v>0</v>
      </c>
    </row>
    <row r="563" spans="2:65" s="1" customFormat="1" ht="16.5" customHeight="1">
      <c r="B563" s="32"/>
      <c r="C563" s="129" t="s">
        <v>1034</v>
      </c>
      <c r="D563" s="129" t="s">
        <v>196</v>
      </c>
      <c r="E563" s="130" t="s">
        <v>1035</v>
      </c>
      <c r="F563" s="131" t="s">
        <v>1036</v>
      </c>
      <c r="G563" s="132" t="s">
        <v>992</v>
      </c>
      <c r="H563" s="133">
        <v>1</v>
      </c>
      <c r="I563" s="134"/>
      <c r="J563" s="135">
        <f>ROUND(I563*H563,2)</f>
        <v>0</v>
      </c>
      <c r="K563" s="136"/>
      <c r="L563" s="32"/>
      <c r="M563" s="137" t="s">
        <v>1</v>
      </c>
      <c r="N563" s="138" t="s">
        <v>41</v>
      </c>
      <c r="P563" s="139">
        <f>O563*H563</f>
        <v>0</v>
      </c>
      <c r="Q563" s="139">
        <v>0</v>
      </c>
      <c r="R563" s="139">
        <f>Q563*H563</f>
        <v>0</v>
      </c>
      <c r="S563" s="139">
        <v>0</v>
      </c>
      <c r="T563" s="140">
        <f>S563*H563</f>
        <v>0</v>
      </c>
      <c r="AR563" s="141" t="s">
        <v>993</v>
      </c>
      <c r="AT563" s="141" t="s">
        <v>196</v>
      </c>
      <c r="AU563" s="141" t="s">
        <v>86</v>
      </c>
      <c r="AY563" s="17" t="s">
        <v>194</v>
      </c>
      <c r="BE563" s="142">
        <f>IF(N563="základní",J563,0)</f>
        <v>0</v>
      </c>
      <c r="BF563" s="142">
        <f>IF(N563="snížená",J563,0)</f>
        <v>0</v>
      </c>
      <c r="BG563" s="142">
        <f>IF(N563="zákl. přenesená",J563,0)</f>
        <v>0</v>
      </c>
      <c r="BH563" s="142">
        <f>IF(N563="sníž. přenesená",J563,0)</f>
        <v>0</v>
      </c>
      <c r="BI563" s="142">
        <f>IF(N563="nulová",J563,0)</f>
        <v>0</v>
      </c>
      <c r="BJ563" s="17" t="s">
        <v>81</v>
      </c>
      <c r="BK563" s="142">
        <f>ROUND(I563*H563,2)</f>
        <v>0</v>
      </c>
      <c r="BL563" s="17" t="s">
        <v>993</v>
      </c>
      <c r="BM563" s="141" t="s">
        <v>1037</v>
      </c>
    </row>
    <row r="564" spans="2:65" s="14" customFormat="1">
      <c r="B564" s="158"/>
      <c r="D564" s="144" t="s">
        <v>202</v>
      </c>
      <c r="E564" s="159" t="s">
        <v>1</v>
      </c>
      <c r="F564" s="160" t="s">
        <v>1038</v>
      </c>
      <c r="H564" s="159" t="s">
        <v>1</v>
      </c>
      <c r="I564" s="161"/>
      <c r="L564" s="158"/>
      <c r="M564" s="162"/>
      <c r="T564" s="163"/>
      <c r="AT564" s="159" t="s">
        <v>202</v>
      </c>
      <c r="AU564" s="159" t="s">
        <v>86</v>
      </c>
      <c r="AV564" s="14" t="s">
        <v>81</v>
      </c>
      <c r="AW564" s="14" t="s">
        <v>32</v>
      </c>
      <c r="AX564" s="14" t="s">
        <v>76</v>
      </c>
      <c r="AY564" s="159" t="s">
        <v>194</v>
      </c>
    </row>
    <row r="565" spans="2:65" s="12" customFormat="1">
      <c r="B565" s="143"/>
      <c r="D565" s="144" t="s">
        <v>202</v>
      </c>
      <c r="E565" s="145" t="s">
        <v>1</v>
      </c>
      <c r="F565" s="146" t="s">
        <v>81</v>
      </c>
      <c r="H565" s="147">
        <v>1</v>
      </c>
      <c r="I565" s="148"/>
      <c r="L565" s="143"/>
      <c r="M565" s="149"/>
      <c r="T565" s="150"/>
      <c r="AT565" s="145" t="s">
        <v>202</v>
      </c>
      <c r="AU565" s="145" t="s">
        <v>86</v>
      </c>
      <c r="AV565" s="12" t="s">
        <v>86</v>
      </c>
      <c r="AW565" s="12" t="s">
        <v>32</v>
      </c>
      <c r="AX565" s="12" t="s">
        <v>81</v>
      </c>
      <c r="AY565" s="145" t="s">
        <v>194</v>
      </c>
    </row>
    <row r="566" spans="2:65" s="1" customFormat="1" ht="16.5" customHeight="1">
      <c r="B566" s="32"/>
      <c r="C566" s="129" t="s">
        <v>1039</v>
      </c>
      <c r="D566" s="129" t="s">
        <v>196</v>
      </c>
      <c r="E566" s="130" t="s">
        <v>1040</v>
      </c>
      <c r="F566" s="131" t="s">
        <v>1041</v>
      </c>
      <c r="G566" s="132" t="s">
        <v>992</v>
      </c>
      <c r="H566" s="133">
        <v>1</v>
      </c>
      <c r="I566" s="134"/>
      <c r="J566" s="135">
        <f>ROUND(I566*H566,2)</f>
        <v>0</v>
      </c>
      <c r="K566" s="136"/>
      <c r="L566" s="32"/>
      <c r="M566" s="137" t="s">
        <v>1</v>
      </c>
      <c r="N566" s="138" t="s">
        <v>41</v>
      </c>
      <c r="P566" s="139">
        <f>O566*H566</f>
        <v>0</v>
      </c>
      <c r="Q566" s="139">
        <v>0</v>
      </c>
      <c r="R566" s="139">
        <f>Q566*H566</f>
        <v>0</v>
      </c>
      <c r="S566" s="139">
        <v>0</v>
      </c>
      <c r="T566" s="140">
        <f>S566*H566</f>
        <v>0</v>
      </c>
      <c r="AR566" s="141" t="s">
        <v>993</v>
      </c>
      <c r="AT566" s="141" t="s">
        <v>196</v>
      </c>
      <c r="AU566" s="141" t="s">
        <v>86</v>
      </c>
      <c r="AY566" s="17" t="s">
        <v>194</v>
      </c>
      <c r="BE566" s="142">
        <f>IF(N566="základní",J566,0)</f>
        <v>0</v>
      </c>
      <c r="BF566" s="142">
        <f>IF(N566="snížená",J566,0)</f>
        <v>0</v>
      </c>
      <c r="BG566" s="142">
        <f>IF(N566="zákl. přenesená",J566,0)</f>
        <v>0</v>
      </c>
      <c r="BH566" s="142">
        <f>IF(N566="sníž. přenesená",J566,0)</f>
        <v>0</v>
      </c>
      <c r="BI566" s="142">
        <f>IF(N566="nulová",J566,0)</f>
        <v>0</v>
      </c>
      <c r="BJ566" s="17" t="s">
        <v>81</v>
      </c>
      <c r="BK566" s="142">
        <f>ROUND(I566*H566,2)</f>
        <v>0</v>
      </c>
      <c r="BL566" s="17" t="s">
        <v>993</v>
      </c>
      <c r="BM566" s="141" t="s">
        <v>1042</v>
      </c>
    </row>
    <row r="567" spans="2:65" s="1" customFormat="1" ht="16.5" customHeight="1">
      <c r="B567" s="32"/>
      <c r="C567" s="129" t="s">
        <v>1043</v>
      </c>
      <c r="D567" s="129" t="s">
        <v>196</v>
      </c>
      <c r="E567" s="130" t="s">
        <v>1044</v>
      </c>
      <c r="F567" s="131" t="s">
        <v>1045</v>
      </c>
      <c r="G567" s="132" t="s">
        <v>992</v>
      </c>
      <c r="H567" s="133">
        <v>1</v>
      </c>
      <c r="I567" s="134"/>
      <c r="J567" s="135">
        <f>ROUND(I567*H567,2)</f>
        <v>0</v>
      </c>
      <c r="K567" s="136"/>
      <c r="L567" s="32"/>
      <c r="M567" s="183" t="s">
        <v>1</v>
      </c>
      <c r="N567" s="184" t="s">
        <v>41</v>
      </c>
      <c r="O567" s="185"/>
      <c r="P567" s="186">
        <f>O567*H567</f>
        <v>0</v>
      </c>
      <c r="Q567" s="186">
        <v>0</v>
      </c>
      <c r="R567" s="186">
        <f>Q567*H567</f>
        <v>0</v>
      </c>
      <c r="S567" s="186">
        <v>0</v>
      </c>
      <c r="T567" s="187">
        <f>S567*H567</f>
        <v>0</v>
      </c>
      <c r="AR567" s="141" t="s">
        <v>993</v>
      </c>
      <c r="AT567" s="141" t="s">
        <v>196</v>
      </c>
      <c r="AU567" s="141" t="s">
        <v>86</v>
      </c>
      <c r="AY567" s="17" t="s">
        <v>194</v>
      </c>
      <c r="BE567" s="142">
        <f>IF(N567="základní",J567,0)</f>
        <v>0</v>
      </c>
      <c r="BF567" s="142">
        <f>IF(N567="snížená",J567,0)</f>
        <v>0</v>
      </c>
      <c r="BG567" s="142">
        <f>IF(N567="zákl. přenesená",J567,0)</f>
        <v>0</v>
      </c>
      <c r="BH567" s="142">
        <f>IF(N567="sníž. přenesená",J567,0)</f>
        <v>0</v>
      </c>
      <c r="BI567" s="142">
        <f>IF(N567="nulová",J567,0)</f>
        <v>0</v>
      </c>
      <c r="BJ567" s="17" t="s">
        <v>81</v>
      </c>
      <c r="BK567" s="142">
        <f>ROUND(I567*H567,2)</f>
        <v>0</v>
      </c>
      <c r="BL567" s="17" t="s">
        <v>993</v>
      </c>
      <c r="BM567" s="141" t="s">
        <v>1046</v>
      </c>
    </row>
    <row r="568" spans="2:65" s="1" customFormat="1" ht="6.95" customHeight="1">
      <c r="B568" s="44"/>
      <c r="C568" s="45"/>
      <c r="D568" s="45"/>
      <c r="E568" s="45"/>
      <c r="F568" s="45"/>
      <c r="G568" s="45"/>
      <c r="H568" s="45"/>
      <c r="I568" s="45"/>
      <c r="J568" s="45"/>
      <c r="K568" s="45"/>
      <c r="L568" s="32"/>
    </row>
  </sheetData>
  <sheetProtection algorithmName="SHA-512" hashValue="DvZIRsWIDEbJ0qVX1tA44ociEho/fe4Eu9U7oKE3PUOUJdEwS6l1vg9QU1Fstwg86I70+4uijf3JnscaDbtpFA==" saltValue="lPXmLEDBShQfSxI67PNAiw==" spinCount="100000" sheet="1" objects="1" scenarios="1" formatColumns="0" formatRows="0" autoFilter="0"/>
  <autoFilter ref="C138:K567" xr:uid="{00000000-0009-0000-0000-000001000000}"/>
  <mergeCells count="6">
    <mergeCell ref="E131:H13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1:H21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1047</v>
      </c>
      <c r="H4" s="20"/>
    </row>
    <row r="5" spans="2:8" ht="12" customHeight="1">
      <c r="B5" s="20"/>
      <c r="C5" s="24" t="s">
        <v>13</v>
      </c>
      <c r="D5" s="230" t="s">
        <v>14</v>
      </c>
      <c r="E5" s="196"/>
      <c r="F5" s="196"/>
      <c r="H5" s="20"/>
    </row>
    <row r="6" spans="2:8" ht="36.950000000000003" customHeight="1">
      <c r="B6" s="20"/>
      <c r="C6" s="26" t="s">
        <v>16</v>
      </c>
      <c r="D6" s="227" t="s">
        <v>17</v>
      </c>
      <c r="E6" s="196"/>
      <c r="F6" s="196"/>
      <c r="H6" s="20"/>
    </row>
    <row r="7" spans="2:8" ht="16.5" customHeight="1">
      <c r="B7" s="20"/>
      <c r="C7" s="27" t="s">
        <v>22</v>
      </c>
      <c r="D7" s="52" t="str">
        <f>'Rekapitulace stavby'!AN8</f>
        <v>3. 4. 2024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08"/>
      <c r="C9" s="109" t="s">
        <v>57</v>
      </c>
      <c r="D9" s="110" t="s">
        <v>58</v>
      </c>
      <c r="E9" s="110" t="s">
        <v>181</v>
      </c>
      <c r="F9" s="111" t="s">
        <v>1048</v>
      </c>
      <c r="H9" s="108"/>
    </row>
    <row r="10" spans="2:8" s="1" customFormat="1" ht="26.45" customHeight="1">
      <c r="B10" s="32"/>
      <c r="C10" s="188" t="s">
        <v>14</v>
      </c>
      <c r="D10" s="188" t="s">
        <v>17</v>
      </c>
      <c r="H10" s="32"/>
    </row>
    <row r="11" spans="2:8" s="1" customFormat="1" ht="16.899999999999999" customHeight="1">
      <c r="B11" s="32"/>
      <c r="C11" s="189" t="s">
        <v>127</v>
      </c>
      <c r="D11" s="190" t="s">
        <v>128</v>
      </c>
      <c r="E11" s="191" t="s">
        <v>1</v>
      </c>
      <c r="F11" s="192">
        <v>7.2149999999999999</v>
      </c>
      <c r="H11" s="32"/>
    </row>
    <row r="12" spans="2:8" s="1" customFormat="1" ht="16.899999999999999" customHeight="1">
      <c r="B12" s="32"/>
      <c r="C12" s="193" t="s">
        <v>1</v>
      </c>
      <c r="D12" s="193" t="s">
        <v>634</v>
      </c>
      <c r="E12" s="17" t="s">
        <v>1</v>
      </c>
      <c r="F12" s="194">
        <v>1.554</v>
      </c>
      <c r="H12" s="32"/>
    </row>
    <row r="13" spans="2:8" s="1" customFormat="1" ht="16.899999999999999" customHeight="1">
      <c r="B13" s="32"/>
      <c r="C13" s="193" t="s">
        <v>1</v>
      </c>
      <c r="D13" s="193" t="s">
        <v>635</v>
      </c>
      <c r="E13" s="17" t="s">
        <v>1</v>
      </c>
      <c r="F13" s="194">
        <v>2.742</v>
      </c>
      <c r="H13" s="32"/>
    </row>
    <row r="14" spans="2:8" s="1" customFormat="1" ht="16.899999999999999" customHeight="1">
      <c r="B14" s="32"/>
      <c r="C14" s="193" t="s">
        <v>1</v>
      </c>
      <c r="D14" s="193" t="s">
        <v>636</v>
      </c>
      <c r="E14" s="17" t="s">
        <v>1</v>
      </c>
      <c r="F14" s="194">
        <v>2.919</v>
      </c>
      <c r="H14" s="32"/>
    </row>
    <row r="15" spans="2:8" s="1" customFormat="1" ht="16.899999999999999" customHeight="1">
      <c r="B15" s="32"/>
      <c r="C15" s="193" t="s">
        <v>127</v>
      </c>
      <c r="D15" s="193" t="s">
        <v>204</v>
      </c>
      <c r="E15" s="17" t="s">
        <v>1</v>
      </c>
      <c r="F15" s="194">
        <v>7.2149999999999999</v>
      </c>
      <c r="H15" s="32"/>
    </row>
    <row r="16" spans="2:8" s="1" customFormat="1" ht="16.899999999999999" customHeight="1">
      <c r="B16" s="32"/>
      <c r="C16" s="195" t="s">
        <v>1049</v>
      </c>
      <c r="H16" s="32"/>
    </row>
    <row r="17" spans="2:8" s="1" customFormat="1" ht="16.899999999999999" customHeight="1">
      <c r="B17" s="32"/>
      <c r="C17" s="193" t="s">
        <v>631</v>
      </c>
      <c r="D17" s="193" t="s">
        <v>632</v>
      </c>
      <c r="E17" s="17" t="s">
        <v>199</v>
      </c>
      <c r="F17" s="194">
        <v>7.2149999999999999</v>
      </c>
      <c r="H17" s="32"/>
    </row>
    <row r="18" spans="2:8" s="1" customFormat="1" ht="16.899999999999999" customHeight="1">
      <c r="B18" s="32"/>
      <c r="C18" s="193" t="s">
        <v>650</v>
      </c>
      <c r="D18" s="193" t="s">
        <v>651</v>
      </c>
      <c r="E18" s="17" t="s">
        <v>199</v>
      </c>
      <c r="F18" s="194">
        <v>7.9370000000000003</v>
      </c>
      <c r="H18" s="32"/>
    </row>
    <row r="19" spans="2:8" s="1" customFormat="1" ht="16.899999999999999" customHeight="1">
      <c r="B19" s="32"/>
      <c r="C19" s="193" t="s">
        <v>661</v>
      </c>
      <c r="D19" s="193" t="s">
        <v>662</v>
      </c>
      <c r="E19" s="17" t="s">
        <v>199</v>
      </c>
      <c r="F19" s="194">
        <v>7.2149999999999999</v>
      </c>
      <c r="H19" s="32"/>
    </row>
    <row r="20" spans="2:8" s="1" customFormat="1" ht="16.899999999999999" customHeight="1">
      <c r="B20" s="32"/>
      <c r="C20" s="193" t="s">
        <v>665</v>
      </c>
      <c r="D20" s="193" t="s">
        <v>666</v>
      </c>
      <c r="E20" s="17" t="s">
        <v>199</v>
      </c>
      <c r="F20" s="194">
        <v>7.2149999999999999</v>
      </c>
      <c r="H20" s="32"/>
    </row>
    <row r="21" spans="2:8" s="1" customFormat="1" ht="16.899999999999999" customHeight="1">
      <c r="B21" s="32"/>
      <c r="C21" s="193" t="s">
        <v>964</v>
      </c>
      <c r="D21" s="193" t="s">
        <v>965</v>
      </c>
      <c r="E21" s="17" t="s">
        <v>199</v>
      </c>
      <c r="F21" s="194">
        <v>188.10300000000001</v>
      </c>
      <c r="H21" s="32"/>
    </row>
    <row r="22" spans="2:8" s="1" customFormat="1" ht="16.899999999999999" customHeight="1">
      <c r="B22" s="32"/>
      <c r="C22" s="193" t="s">
        <v>638</v>
      </c>
      <c r="D22" s="193" t="s">
        <v>639</v>
      </c>
      <c r="E22" s="17" t="s">
        <v>199</v>
      </c>
      <c r="F22" s="194">
        <v>8.6579999999999995</v>
      </c>
      <c r="H22" s="32"/>
    </row>
    <row r="23" spans="2:8" s="1" customFormat="1" ht="16.899999999999999" customHeight="1">
      <c r="B23" s="32"/>
      <c r="C23" s="189" t="s">
        <v>90</v>
      </c>
      <c r="D23" s="190" t="s">
        <v>91</v>
      </c>
      <c r="E23" s="191" t="s">
        <v>1</v>
      </c>
      <c r="F23" s="192">
        <v>13.557</v>
      </c>
      <c r="H23" s="32"/>
    </row>
    <row r="24" spans="2:8" s="1" customFormat="1" ht="16.899999999999999" customHeight="1">
      <c r="B24" s="32"/>
      <c r="C24" s="189" t="s">
        <v>99</v>
      </c>
      <c r="D24" s="190" t="s">
        <v>100</v>
      </c>
      <c r="E24" s="191" t="s">
        <v>1</v>
      </c>
      <c r="F24" s="192">
        <v>16.89</v>
      </c>
      <c r="H24" s="32"/>
    </row>
    <row r="25" spans="2:8" s="1" customFormat="1" ht="16.899999999999999" customHeight="1">
      <c r="B25" s="32"/>
      <c r="C25" s="189" t="s">
        <v>113</v>
      </c>
      <c r="D25" s="190" t="s">
        <v>113</v>
      </c>
      <c r="E25" s="191" t="s">
        <v>1</v>
      </c>
      <c r="F25" s="192">
        <v>304.11799999999999</v>
      </c>
      <c r="H25" s="32"/>
    </row>
    <row r="26" spans="2:8" s="1" customFormat="1" ht="16.899999999999999" customHeight="1">
      <c r="B26" s="32"/>
      <c r="C26" s="193" t="s">
        <v>113</v>
      </c>
      <c r="D26" s="193" t="s">
        <v>427</v>
      </c>
      <c r="E26" s="17" t="s">
        <v>1</v>
      </c>
      <c r="F26" s="194">
        <v>304.11799999999999</v>
      </c>
      <c r="H26" s="32"/>
    </row>
    <row r="27" spans="2:8" s="1" customFormat="1" ht="16.899999999999999" customHeight="1">
      <c r="B27" s="32"/>
      <c r="C27" s="195" t="s">
        <v>1049</v>
      </c>
      <c r="H27" s="32"/>
    </row>
    <row r="28" spans="2:8" s="1" customFormat="1" ht="16.899999999999999" customHeight="1">
      <c r="B28" s="32"/>
      <c r="C28" s="193" t="s">
        <v>424</v>
      </c>
      <c r="D28" s="193" t="s">
        <v>425</v>
      </c>
      <c r="E28" s="17" t="s">
        <v>199</v>
      </c>
      <c r="F28" s="194">
        <v>304.11799999999999</v>
      </c>
      <c r="H28" s="32"/>
    </row>
    <row r="29" spans="2:8" s="1" customFormat="1" ht="16.899999999999999" customHeight="1">
      <c r="B29" s="32"/>
      <c r="C29" s="193" t="s">
        <v>429</v>
      </c>
      <c r="D29" s="193" t="s">
        <v>430</v>
      </c>
      <c r="E29" s="17" t="s">
        <v>199</v>
      </c>
      <c r="F29" s="194">
        <v>4561.7700000000004</v>
      </c>
      <c r="H29" s="32"/>
    </row>
    <row r="30" spans="2:8" s="1" customFormat="1" ht="16.899999999999999" customHeight="1">
      <c r="B30" s="32"/>
      <c r="C30" s="193" t="s">
        <v>434</v>
      </c>
      <c r="D30" s="193" t="s">
        <v>435</v>
      </c>
      <c r="E30" s="17" t="s">
        <v>199</v>
      </c>
      <c r="F30" s="194">
        <v>304.11799999999999</v>
      </c>
      <c r="H30" s="32"/>
    </row>
    <row r="31" spans="2:8" s="1" customFormat="1" ht="16.899999999999999" customHeight="1">
      <c r="B31" s="32"/>
      <c r="C31" s="193" t="s">
        <v>438</v>
      </c>
      <c r="D31" s="193" t="s">
        <v>439</v>
      </c>
      <c r="E31" s="17" t="s">
        <v>199</v>
      </c>
      <c r="F31" s="194">
        <v>304.11799999999999</v>
      </c>
      <c r="H31" s="32"/>
    </row>
    <row r="32" spans="2:8" s="1" customFormat="1" ht="16.899999999999999" customHeight="1">
      <c r="B32" s="32"/>
      <c r="C32" s="193" t="s">
        <v>442</v>
      </c>
      <c r="D32" s="193" t="s">
        <v>443</v>
      </c>
      <c r="E32" s="17" t="s">
        <v>199</v>
      </c>
      <c r="F32" s="194">
        <v>4561.7700000000004</v>
      </c>
      <c r="H32" s="32"/>
    </row>
    <row r="33" spans="2:8" s="1" customFormat="1" ht="16.899999999999999" customHeight="1">
      <c r="B33" s="32"/>
      <c r="C33" s="193" t="s">
        <v>446</v>
      </c>
      <c r="D33" s="193" t="s">
        <v>447</v>
      </c>
      <c r="E33" s="17" t="s">
        <v>199</v>
      </c>
      <c r="F33" s="194">
        <v>304.11799999999999</v>
      </c>
      <c r="H33" s="32"/>
    </row>
    <row r="34" spans="2:8" s="1" customFormat="1" ht="16.899999999999999" customHeight="1">
      <c r="B34" s="32"/>
      <c r="C34" s="189" t="s">
        <v>141</v>
      </c>
      <c r="D34" s="190" t="s">
        <v>142</v>
      </c>
      <c r="E34" s="191" t="s">
        <v>1</v>
      </c>
      <c r="F34" s="192">
        <v>188.10300000000001</v>
      </c>
      <c r="H34" s="32"/>
    </row>
    <row r="35" spans="2:8" s="1" customFormat="1" ht="16.899999999999999" customHeight="1">
      <c r="B35" s="32"/>
      <c r="C35" s="193" t="s">
        <v>1</v>
      </c>
      <c r="D35" s="193" t="s">
        <v>967</v>
      </c>
      <c r="E35" s="17" t="s">
        <v>1</v>
      </c>
      <c r="F35" s="194">
        <v>38.103000000000002</v>
      </c>
      <c r="H35" s="32"/>
    </row>
    <row r="36" spans="2:8" s="1" customFormat="1" ht="16.899999999999999" customHeight="1">
      <c r="B36" s="32"/>
      <c r="C36" s="193" t="s">
        <v>1</v>
      </c>
      <c r="D36" s="193" t="s">
        <v>968</v>
      </c>
      <c r="E36" s="17" t="s">
        <v>1</v>
      </c>
      <c r="F36" s="194">
        <v>150</v>
      </c>
      <c r="H36" s="32"/>
    </row>
    <row r="37" spans="2:8" s="1" customFormat="1" ht="16.899999999999999" customHeight="1">
      <c r="B37" s="32"/>
      <c r="C37" s="193" t="s">
        <v>141</v>
      </c>
      <c r="D37" s="193" t="s">
        <v>204</v>
      </c>
      <c r="E37" s="17" t="s">
        <v>1</v>
      </c>
      <c r="F37" s="194">
        <v>188.10300000000001</v>
      </c>
      <c r="H37" s="32"/>
    </row>
    <row r="38" spans="2:8" s="1" customFormat="1" ht="16.899999999999999" customHeight="1">
      <c r="B38" s="32"/>
      <c r="C38" s="195" t="s">
        <v>1049</v>
      </c>
      <c r="H38" s="32"/>
    </row>
    <row r="39" spans="2:8" s="1" customFormat="1" ht="16.899999999999999" customHeight="1">
      <c r="B39" s="32"/>
      <c r="C39" s="193" t="s">
        <v>964</v>
      </c>
      <c r="D39" s="193" t="s">
        <v>965</v>
      </c>
      <c r="E39" s="17" t="s">
        <v>199</v>
      </c>
      <c r="F39" s="194">
        <v>188.10300000000001</v>
      </c>
      <c r="H39" s="32"/>
    </row>
    <row r="40" spans="2:8" s="1" customFormat="1" ht="16.899999999999999" customHeight="1">
      <c r="B40" s="32"/>
      <c r="C40" s="193" t="s">
        <v>970</v>
      </c>
      <c r="D40" s="193" t="s">
        <v>971</v>
      </c>
      <c r="E40" s="17" t="s">
        <v>199</v>
      </c>
      <c r="F40" s="194">
        <v>188.10300000000001</v>
      </c>
      <c r="H40" s="32"/>
    </row>
    <row r="41" spans="2:8" s="1" customFormat="1" ht="16.899999999999999" customHeight="1">
      <c r="B41" s="32"/>
      <c r="C41" s="193" t="s">
        <v>974</v>
      </c>
      <c r="D41" s="193" t="s">
        <v>975</v>
      </c>
      <c r="E41" s="17" t="s">
        <v>199</v>
      </c>
      <c r="F41" s="194">
        <v>188.10300000000001</v>
      </c>
      <c r="H41" s="32"/>
    </row>
    <row r="42" spans="2:8" s="1" customFormat="1" ht="22.5">
      <c r="B42" s="32"/>
      <c r="C42" s="193" t="s">
        <v>978</v>
      </c>
      <c r="D42" s="193" t="s">
        <v>979</v>
      </c>
      <c r="E42" s="17" t="s">
        <v>199</v>
      </c>
      <c r="F42" s="194">
        <v>188.10300000000001</v>
      </c>
      <c r="H42" s="32"/>
    </row>
    <row r="43" spans="2:8" s="1" customFormat="1" ht="22.5">
      <c r="B43" s="32"/>
      <c r="C43" s="193" t="s">
        <v>982</v>
      </c>
      <c r="D43" s="193" t="s">
        <v>983</v>
      </c>
      <c r="E43" s="17" t="s">
        <v>199</v>
      </c>
      <c r="F43" s="194">
        <v>188.10300000000001</v>
      </c>
      <c r="H43" s="32"/>
    </row>
    <row r="44" spans="2:8" s="1" customFormat="1" ht="16.899999999999999" customHeight="1">
      <c r="B44" s="32"/>
      <c r="C44" s="189" t="s">
        <v>144</v>
      </c>
      <c r="D44" s="190" t="s">
        <v>145</v>
      </c>
      <c r="E44" s="191" t="s">
        <v>1</v>
      </c>
      <c r="F44" s="192">
        <v>34.5</v>
      </c>
      <c r="H44" s="32"/>
    </row>
    <row r="45" spans="2:8" s="1" customFormat="1" ht="16.899999999999999" customHeight="1">
      <c r="B45" s="32"/>
      <c r="C45" s="193" t="s">
        <v>144</v>
      </c>
      <c r="D45" s="193" t="s">
        <v>956</v>
      </c>
      <c r="E45" s="17" t="s">
        <v>1</v>
      </c>
      <c r="F45" s="194">
        <v>34.5</v>
      </c>
      <c r="H45" s="32"/>
    </row>
    <row r="46" spans="2:8" s="1" customFormat="1" ht="16.899999999999999" customHeight="1">
      <c r="B46" s="32"/>
      <c r="C46" s="195" t="s">
        <v>1049</v>
      </c>
      <c r="H46" s="32"/>
    </row>
    <row r="47" spans="2:8" s="1" customFormat="1" ht="16.899999999999999" customHeight="1">
      <c r="B47" s="32"/>
      <c r="C47" s="193" t="s">
        <v>953</v>
      </c>
      <c r="D47" s="193" t="s">
        <v>954</v>
      </c>
      <c r="E47" s="17" t="s">
        <v>199</v>
      </c>
      <c r="F47" s="194">
        <v>34.5</v>
      </c>
      <c r="H47" s="32"/>
    </row>
    <row r="48" spans="2:8" s="1" customFormat="1" ht="16.899999999999999" customHeight="1">
      <c r="B48" s="32"/>
      <c r="C48" s="193" t="s">
        <v>945</v>
      </c>
      <c r="D48" s="193" t="s">
        <v>946</v>
      </c>
      <c r="E48" s="17" t="s">
        <v>199</v>
      </c>
      <c r="F48" s="194">
        <v>34.5</v>
      </c>
      <c r="H48" s="32"/>
    </row>
    <row r="49" spans="2:8" s="1" customFormat="1" ht="16.899999999999999" customHeight="1">
      <c r="B49" s="32"/>
      <c r="C49" s="193" t="s">
        <v>949</v>
      </c>
      <c r="D49" s="193" t="s">
        <v>950</v>
      </c>
      <c r="E49" s="17" t="s">
        <v>199</v>
      </c>
      <c r="F49" s="194">
        <v>34.5</v>
      </c>
      <c r="H49" s="32"/>
    </row>
    <row r="50" spans="2:8" s="1" customFormat="1" ht="16.899999999999999" customHeight="1">
      <c r="B50" s="32"/>
      <c r="C50" s="193" t="s">
        <v>958</v>
      </c>
      <c r="D50" s="193" t="s">
        <v>959</v>
      </c>
      <c r="E50" s="17" t="s">
        <v>199</v>
      </c>
      <c r="F50" s="194">
        <v>34.5</v>
      </c>
      <c r="H50" s="32"/>
    </row>
    <row r="51" spans="2:8" s="1" customFormat="1" ht="16.899999999999999" customHeight="1">
      <c r="B51" s="32"/>
      <c r="C51" s="189" t="s">
        <v>138</v>
      </c>
      <c r="D51" s="190" t="s">
        <v>139</v>
      </c>
      <c r="E51" s="191" t="s">
        <v>1</v>
      </c>
      <c r="F51" s="192">
        <v>4.2930000000000001</v>
      </c>
      <c r="H51" s="32"/>
    </row>
    <row r="52" spans="2:8" s="1" customFormat="1" ht="16.899999999999999" customHeight="1">
      <c r="B52" s="32"/>
      <c r="C52" s="193" t="s">
        <v>1</v>
      </c>
      <c r="D52" s="193" t="s">
        <v>923</v>
      </c>
      <c r="E52" s="17" t="s">
        <v>1</v>
      </c>
      <c r="F52" s="194">
        <v>0</v>
      </c>
      <c r="H52" s="32"/>
    </row>
    <row r="53" spans="2:8" s="1" customFormat="1" ht="16.899999999999999" customHeight="1">
      <c r="B53" s="32"/>
      <c r="C53" s="193" t="s">
        <v>1</v>
      </c>
      <c r="D53" s="193" t="s">
        <v>924</v>
      </c>
      <c r="E53" s="17" t="s">
        <v>1</v>
      </c>
      <c r="F53" s="194">
        <v>3.1539999999999999</v>
      </c>
      <c r="H53" s="32"/>
    </row>
    <row r="54" spans="2:8" s="1" customFormat="1" ht="16.899999999999999" customHeight="1">
      <c r="B54" s="32"/>
      <c r="C54" s="193" t="s">
        <v>1</v>
      </c>
      <c r="D54" s="193" t="s">
        <v>925</v>
      </c>
      <c r="E54" s="17" t="s">
        <v>1</v>
      </c>
      <c r="F54" s="194">
        <v>1.139</v>
      </c>
      <c r="H54" s="32"/>
    </row>
    <row r="55" spans="2:8" s="1" customFormat="1" ht="16.899999999999999" customHeight="1">
      <c r="B55" s="32"/>
      <c r="C55" s="193" t="s">
        <v>138</v>
      </c>
      <c r="D55" s="193" t="s">
        <v>343</v>
      </c>
      <c r="E55" s="17" t="s">
        <v>1</v>
      </c>
      <c r="F55" s="194">
        <v>4.2930000000000001</v>
      </c>
      <c r="H55" s="32"/>
    </row>
    <row r="56" spans="2:8" s="1" customFormat="1" ht="16.899999999999999" customHeight="1">
      <c r="B56" s="32"/>
      <c r="C56" s="195" t="s">
        <v>1049</v>
      </c>
      <c r="H56" s="32"/>
    </row>
    <row r="57" spans="2:8" s="1" customFormat="1" ht="16.899999999999999" customHeight="1">
      <c r="B57" s="32"/>
      <c r="C57" s="193" t="s">
        <v>920</v>
      </c>
      <c r="D57" s="193" t="s">
        <v>921</v>
      </c>
      <c r="E57" s="17" t="s">
        <v>491</v>
      </c>
      <c r="F57" s="194">
        <v>193.185</v>
      </c>
      <c r="H57" s="32"/>
    </row>
    <row r="58" spans="2:8" s="1" customFormat="1" ht="16.899999999999999" customHeight="1">
      <c r="B58" s="32"/>
      <c r="C58" s="189" t="s">
        <v>87</v>
      </c>
      <c r="D58" s="190" t="s">
        <v>87</v>
      </c>
      <c r="E58" s="191" t="s">
        <v>1</v>
      </c>
      <c r="F58" s="192">
        <v>0.34599999999999997</v>
      </c>
      <c r="H58" s="32"/>
    </row>
    <row r="59" spans="2:8" s="1" customFormat="1" ht="16.899999999999999" customHeight="1">
      <c r="B59" s="32"/>
      <c r="C59" s="193" t="s">
        <v>87</v>
      </c>
      <c r="D59" s="193" t="s">
        <v>88</v>
      </c>
      <c r="E59" s="17" t="s">
        <v>1</v>
      </c>
      <c r="F59" s="194">
        <v>0.34599999999999997</v>
      </c>
      <c r="H59" s="32"/>
    </row>
    <row r="60" spans="2:8" s="1" customFormat="1" ht="16.899999999999999" customHeight="1">
      <c r="B60" s="32"/>
      <c r="C60" s="195" t="s">
        <v>1049</v>
      </c>
      <c r="H60" s="32"/>
    </row>
    <row r="61" spans="2:8" s="1" customFormat="1" ht="22.5">
      <c r="B61" s="32"/>
      <c r="C61" s="193" t="s">
        <v>213</v>
      </c>
      <c r="D61" s="193" t="s">
        <v>214</v>
      </c>
      <c r="E61" s="17" t="s">
        <v>211</v>
      </c>
      <c r="F61" s="194">
        <v>0.34599999999999997</v>
      </c>
      <c r="H61" s="32"/>
    </row>
    <row r="62" spans="2:8" s="1" customFormat="1" ht="22.5">
      <c r="B62" s="32"/>
      <c r="C62" s="193" t="s">
        <v>209</v>
      </c>
      <c r="D62" s="193" t="s">
        <v>210</v>
      </c>
      <c r="E62" s="17" t="s">
        <v>211</v>
      </c>
      <c r="F62" s="194">
        <v>0.34599999999999997</v>
      </c>
      <c r="H62" s="32"/>
    </row>
    <row r="63" spans="2:8" s="1" customFormat="1" ht="16.899999999999999" customHeight="1">
      <c r="B63" s="32"/>
      <c r="C63" s="193" t="s">
        <v>217</v>
      </c>
      <c r="D63" s="193" t="s">
        <v>218</v>
      </c>
      <c r="E63" s="17" t="s">
        <v>211</v>
      </c>
      <c r="F63" s="194">
        <v>0.34599999999999997</v>
      </c>
      <c r="H63" s="32"/>
    </row>
    <row r="64" spans="2:8" s="1" customFormat="1" ht="22.5">
      <c r="B64" s="32"/>
      <c r="C64" s="193" t="s">
        <v>221</v>
      </c>
      <c r="D64" s="193" t="s">
        <v>222</v>
      </c>
      <c r="E64" s="17" t="s">
        <v>223</v>
      </c>
      <c r="F64" s="194">
        <v>0.623</v>
      </c>
      <c r="H64" s="32"/>
    </row>
    <row r="65" spans="2:8" s="1" customFormat="1" ht="16.899999999999999" customHeight="1">
      <c r="B65" s="32"/>
      <c r="C65" s="193" t="s">
        <v>227</v>
      </c>
      <c r="D65" s="193" t="s">
        <v>228</v>
      </c>
      <c r="E65" s="17" t="s">
        <v>211</v>
      </c>
      <c r="F65" s="194">
        <v>0.34599999999999997</v>
      </c>
      <c r="H65" s="32"/>
    </row>
    <row r="66" spans="2:8" s="1" customFormat="1" ht="16.899999999999999" customHeight="1">
      <c r="B66" s="32"/>
      <c r="C66" s="189" t="s">
        <v>110</v>
      </c>
      <c r="D66" s="190" t="s">
        <v>111</v>
      </c>
      <c r="E66" s="191" t="s">
        <v>1</v>
      </c>
      <c r="F66" s="192">
        <v>63.265000000000001</v>
      </c>
      <c r="H66" s="32"/>
    </row>
    <row r="67" spans="2:8" s="1" customFormat="1" ht="16.899999999999999" customHeight="1">
      <c r="B67" s="32"/>
      <c r="C67" s="193" t="s">
        <v>1</v>
      </c>
      <c r="D67" s="193" t="s">
        <v>390</v>
      </c>
      <c r="E67" s="17" t="s">
        <v>1</v>
      </c>
      <c r="F67" s="194">
        <v>0</v>
      </c>
      <c r="H67" s="32"/>
    </row>
    <row r="68" spans="2:8" s="1" customFormat="1" ht="16.899999999999999" customHeight="1">
      <c r="B68" s="32"/>
      <c r="C68" s="193" t="s">
        <v>1</v>
      </c>
      <c r="D68" s="193" t="s">
        <v>391</v>
      </c>
      <c r="E68" s="17" t="s">
        <v>1</v>
      </c>
      <c r="F68" s="194">
        <v>1.792</v>
      </c>
      <c r="H68" s="32"/>
    </row>
    <row r="69" spans="2:8" s="1" customFormat="1" ht="16.899999999999999" customHeight="1">
      <c r="B69" s="32"/>
      <c r="C69" s="193" t="s">
        <v>1</v>
      </c>
      <c r="D69" s="193" t="s">
        <v>392</v>
      </c>
      <c r="E69" s="17" t="s">
        <v>1</v>
      </c>
      <c r="F69" s="194">
        <v>18.821000000000002</v>
      </c>
      <c r="H69" s="32"/>
    </row>
    <row r="70" spans="2:8" s="1" customFormat="1" ht="16.899999999999999" customHeight="1">
      <c r="B70" s="32"/>
      <c r="C70" s="193" t="s">
        <v>1</v>
      </c>
      <c r="D70" s="193" t="s">
        <v>393</v>
      </c>
      <c r="E70" s="17" t="s">
        <v>1</v>
      </c>
      <c r="F70" s="194">
        <v>3.1779999999999999</v>
      </c>
      <c r="H70" s="32"/>
    </row>
    <row r="71" spans="2:8" s="1" customFormat="1" ht="16.899999999999999" customHeight="1">
      <c r="B71" s="32"/>
      <c r="C71" s="193" t="s">
        <v>1</v>
      </c>
      <c r="D71" s="193" t="s">
        <v>394</v>
      </c>
      <c r="E71" s="17" t="s">
        <v>1</v>
      </c>
      <c r="F71" s="194">
        <v>2.0299999999999998</v>
      </c>
      <c r="H71" s="32"/>
    </row>
    <row r="72" spans="2:8" s="1" customFormat="1" ht="16.899999999999999" customHeight="1">
      <c r="B72" s="32"/>
      <c r="C72" s="193" t="s">
        <v>1</v>
      </c>
      <c r="D72" s="193" t="s">
        <v>395</v>
      </c>
      <c r="E72" s="17" t="s">
        <v>1</v>
      </c>
      <c r="F72" s="194">
        <v>9.26</v>
      </c>
      <c r="H72" s="32"/>
    </row>
    <row r="73" spans="2:8" s="1" customFormat="1" ht="16.899999999999999" customHeight="1">
      <c r="B73" s="32"/>
      <c r="C73" s="193" t="s">
        <v>1</v>
      </c>
      <c r="D73" s="193" t="s">
        <v>396</v>
      </c>
      <c r="E73" s="17" t="s">
        <v>1</v>
      </c>
      <c r="F73" s="194">
        <v>0.50700000000000001</v>
      </c>
      <c r="H73" s="32"/>
    </row>
    <row r="74" spans="2:8" s="1" customFormat="1" ht="16.899999999999999" customHeight="1">
      <c r="B74" s="32"/>
      <c r="C74" s="193" t="s">
        <v>1</v>
      </c>
      <c r="D74" s="193" t="s">
        <v>397</v>
      </c>
      <c r="E74" s="17" t="s">
        <v>1</v>
      </c>
      <c r="F74" s="194">
        <v>2.6709999999999998</v>
      </c>
      <c r="H74" s="32"/>
    </row>
    <row r="75" spans="2:8" s="1" customFormat="1" ht="16.899999999999999" customHeight="1">
      <c r="B75" s="32"/>
      <c r="C75" s="193" t="s">
        <v>1</v>
      </c>
      <c r="D75" s="193" t="s">
        <v>398</v>
      </c>
      <c r="E75" s="17" t="s">
        <v>1</v>
      </c>
      <c r="F75" s="194">
        <v>25.006</v>
      </c>
      <c r="H75" s="32"/>
    </row>
    <row r="76" spans="2:8" s="1" customFormat="1" ht="16.899999999999999" customHeight="1">
      <c r="B76" s="32"/>
      <c r="C76" s="193" t="s">
        <v>110</v>
      </c>
      <c r="D76" s="193" t="s">
        <v>343</v>
      </c>
      <c r="E76" s="17" t="s">
        <v>1</v>
      </c>
      <c r="F76" s="194">
        <v>63.265000000000001</v>
      </c>
      <c r="H76" s="32"/>
    </row>
    <row r="77" spans="2:8" s="1" customFormat="1" ht="16.899999999999999" customHeight="1">
      <c r="B77" s="32"/>
      <c r="C77" s="195" t="s">
        <v>1049</v>
      </c>
      <c r="H77" s="32"/>
    </row>
    <row r="78" spans="2:8" s="1" customFormat="1" ht="16.899999999999999" customHeight="1">
      <c r="B78" s="32"/>
      <c r="C78" s="193" t="s">
        <v>387</v>
      </c>
      <c r="D78" s="193" t="s">
        <v>388</v>
      </c>
      <c r="E78" s="17" t="s">
        <v>199</v>
      </c>
      <c r="F78" s="194">
        <v>126.53</v>
      </c>
      <c r="H78" s="32"/>
    </row>
    <row r="79" spans="2:8" s="1" customFormat="1" ht="16.899999999999999" customHeight="1">
      <c r="B79" s="32"/>
      <c r="C79" s="189" t="s">
        <v>121</v>
      </c>
      <c r="D79" s="190" t="s">
        <v>122</v>
      </c>
      <c r="E79" s="191" t="s">
        <v>1</v>
      </c>
      <c r="F79" s="192">
        <v>30.888000000000002</v>
      </c>
      <c r="H79" s="32"/>
    </row>
    <row r="80" spans="2:8" s="1" customFormat="1" ht="16.899999999999999" customHeight="1">
      <c r="B80" s="32"/>
      <c r="C80" s="193" t="s">
        <v>1</v>
      </c>
      <c r="D80" s="193" t="s">
        <v>266</v>
      </c>
      <c r="E80" s="17" t="s">
        <v>1</v>
      </c>
      <c r="F80" s="194">
        <v>0</v>
      </c>
      <c r="H80" s="32"/>
    </row>
    <row r="81" spans="2:8" s="1" customFormat="1" ht="16.899999999999999" customHeight="1">
      <c r="B81" s="32"/>
      <c r="C81" s="193" t="s">
        <v>1</v>
      </c>
      <c r="D81" s="193" t="s">
        <v>536</v>
      </c>
      <c r="E81" s="17" t="s">
        <v>1</v>
      </c>
      <c r="F81" s="194">
        <v>30.888000000000002</v>
      </c>
      <c r="H81" s="32"/>
    </row>
    <row r="82" spans="2:8" s="1" customFormat="1" ht="16.899999999999999" customHeight="1">
      <c r="B82" s="32"/>
      <c r="C82" s="193" t="s">
        <v>121</v>
      </c>
      <c r="D82" s="193" t="s">
        <v>204</v>
      </c>
      <c r="E82" s="17" t="s">
        <v>1</v>
      </c>
      <c r="F82" s="194">
        <v>30.888000000000002</v>
      </c>
      <c r="H82" s="32"/>
    </row>
    <row r="83" spans="2:8" s="1" customFormat="1" ht="16.899999999999999" customHeight="1">
      <c r="B83" s="32"/>
      <c r="C83" s="195" t="s">
        <v>1049</v>
      </c>
      <c r="H83" s="32"/>
    </row>
    <row r="84" spans="2:8" s="1" customFormat="1" ht="22.5">
      <c r="B84" s="32"/>
      <c r="C84" s="193" t="s">
        <v>533</v>
      </c>
      <c r="D84" s="193" t="s">
        <v>534</v>
      </c>
      <c r="E84" s="17" t="s">
        <v>199</v>
      </c>
      <c r="F84" s="194">
        <v>30.888000000000002</v>
      </c>
      <c r="H84" s="32"/>
    </row>
    <row r="85" spans="2:8" s="1" customFormat="1" ht="16.899999999999999" customHeight="1">
      <c r="B85" s="32"/>
      <c r="C85" s="193" t="s">
        <v>263</v>
      </c>
      <c r="D85" s="193" t="s">
        <v>264</v>
      </c>
      <c r="E85" s="17" t="s">
        <v>199</v>
      </c>
      <c r="F85" s="194">
        <v>36.923000000000002</v>
      </c>
      <c r="H85" s="32"/>
    </row>
    <row r="86" spans="2:8" s="1" customFormat="1" ht="16.899999999999999" customHeight="1">
      <c r="B86" s="32"/>
      <c r="C86" s="193" t="s">
        <v>274</v>
      </c>
      <c r="D86" s="193" t="s">
        <v>275</v>
      </c>
      <c r="E86" s="17" t="s">
        <v>199</v>
      </c>
      <c r="F86" s="194">
        <v>30.888000000000002</v>
      </c>
      <c r="H86" s="32"/>
    </row>
    <row r="87" spans="2:8" s="1" customFormat="1" ht="16.899999999999999" customHeight="1">
      <c r="B87" s="32"/>
      <c r="C87" s="193" t="s">
        <v>964</v>
      </c>
      <c r="D87" s="193" t="s">
        <v>965</v>
      </c>
      <c r="E87" s="17" t="s">
        <v>199</v>
      </c>
      <c r="F87" s="194">
        <v>188.10300000000001</v>
      </c>
      <c r="H87" s="32"/>
    </row>
    <row r="88" spans="2:8" s="1" customFormat="1" ht="16.899999999999999" customHeight="1">
      <c r="B88" s="32"/>
      <c r="C88" s="189" t="s">
        <v>93</v>
      </c>
      <c r="D88" s="190" t="s">
        <v>94</v>
      </c>
      <c r="E88" s="191" t="s">
        <v>1</v>
      </c>
      <c r="F88" s="192">
        <v>102.96</v>
      </c>
      <c r="H88" s="32"/>
    </row>
    <row r="89" spans="2:8" s="1" customFormat="1" ht="16.899999999999999" customHeight="1">
      <c r="B89" s="32"/>
      <c r="C89" s="193" t="s">
        <v>1</v>
      </c>
      <c r="D89" s="193" t="s">
        <v>304</v>
      </c>
      <c r="E89" s="17" t="s">
        <v>1</v>
      </c>
      <c r="F89" s="194">
        <v>5.82</v>
      </c>
      <c r="H89" s="32"/>
    </row>
    <row r="90" spans="2:8" s="1" customFormat="1" ht="16.899999999999999" customHeight="1">
      <c r="B90" s="32"/>
      <c r="C90" s="193" t="s">
        <v>1</v>
      </c>
      <c r="D90" s="193" t="s">
        <v>284</v>
      </c>
      <c r="E90" s="17" t="s">
        <v>1</v>
      </c>
      <c r="F90" s="194">
        <v>25.8</v>
      </c>
      <c r="H90" s="32"/>
    </row>
    <row r="91" spans="2:8" s="1" customFormat="1" ht="16.899999999999999" customHeight="1">
      <c r="B91" s="32"/>
      <c r="C91" s="193" t="s">
        <v>1</v>
      </c>
      <c r="D91" s="193" t="s">
        <v>285</v>
      </c>
      <c r="E91" s="17" t="s">
        <v>1</v>
      </c>
      <c r="F91" s="194">
        <v>12.02</v>
      </c>
      <c r="H91" s="32"/>
    </row>
    <row r="92" spans="2:8" s="1" customFormat="1" ht="16.899999999999999" customHeight="1">
      <c r="B92" s="32"/>
      <c r="C92" s="193" t="s">
        <v>1</v>
      </c>
      <c r="D92" s="193" t="s">
        <v>286</v>
      </c>
      <c r="E92" s="17" t="s">
        <v>1</v>
      </c>
      <c r="F92" s="194">
        <v>7.2</v>
      </c>
      <c r="H92" s="32"/>
    </row>
    <row r="93" spans="2:8" s="1" customFormat="1" ht="16.899999999999999" customHeight="1">
      <c r="B93" s="32"/>
      <c r="C93" s="193" t="s">
        <v>1</v>
      </c>
      <c r="D93" s="193" t="s">
        <v>305</v>
      </c>
      <c r="E93" s="17" t="s">
        <v>1</v>
      </c>
      <c r="F93" s="194">
        <v>15.97</v>
      </c>
      <c r="H93" s="32"/>
    </row>
    <row r="94" spans="2:8" s="1" customFormat="1" ht="16.899999999999999" customHeight="1">
      <c r="B94" s="32"/>
      <c r="C94" s="193" t="s">
        <v>1</v>
      </c>
      <c r="D94" s="193" t="s">
        <v>288</v>
      </c>
      <c r="E94" s="17" t="s">
        <v>1</v>
      </c>
      <c r="F94" s="194">
        <v>2.85</v>
      </c>
      <c r="H94" s="32"/>
    </row>
    <row r="95" spans="2:8" s="1" customFormat="1" ht="16.899999999999999" customHeight="1">
      <c r="B95" s="32"/>
      <c r="C95" s="193" t="s">
        <v>1</v>
      </c>
      <c r="D95" s="193" t="s">
        <v>289</v>
      </c>
      <c r="E95" s="17" t="s">
        <v>1</v>
      </c>
      <c r="F95" s="194">
        <v>8.6999999999999993</v>
      </c>
      <c r="H95" s="32"/>
    </row>
    <row r="96" spans="2:8" s="1" customFormat="1" ht="16.899999999999999" customHeight="1">
      <c r="B96" s="32"/>
      <c r="C96" s="193" t="s">
        <v>1</v>
      </c>
      <c r="D96" s="193" t="s">
        <v>290</v>
      </c>
      <c r="E96" s="17" t="s">
        <v>1</v>
      </c>
      <c r="F96" s="194">
        <v>24.6</v>
      </c>
      <c r="H96" s="32"/>
    </row>
    <row r="97" spans="2:8" s="1" customFormat="1" ht="16.899999999999999" customHeight="1">
      <c r="B97" s="32"/>
      <c r="C97" s="193" t="s">
        <v>93</v>
      </c>
      <c r="D97" s="193" t="s">
        <v>204</v>
      </c>
      <c r="E97" s="17" t="s">
        <v>1</v>
      </c>
      <c r="F97" s="194">
        <v>102.96</v>
      </c>
      <c r="H97" s="32"/>
    </row>
    <row r="98" spans="2:8" s="1" customFormat="1" ht="16.899999999999999" customHeight="1">
      <c r="B98" s="32"/>
      <c r="C98" s="195" t="s">
        <v>1049</v>
      </c>
      <c r="H98" s="32"/>
    </row>
    <row r="99" spans="2:8" s="1" customFormat="1" ht="16.899999999999999" customHeight="1">
      <c r="B99" s="32"/>
      <c r="C99" s="193" t="s">
        <v>301</v>
      </c>
      <c r="D99" s="193" t="s">
        <v>302</v>
      </c>
      <c r="E99" s="17" t="s">
        <v>280</v>
      </c>
      <c r="F99" s="194">
        <v>102.96</v>
      </c>
      <c r="H99" s="32"/>
    </row>
    <row r="100" spans="2:8" s="1" customFormat="1" ht="16.899999999999999" customHeight="1">
      <c r="B100" s="32"/>
      <c r="C100" s="193" t="s">
        <v>311</v>
      </c>
      <c r="D100" s="193" t="s">
        <v>312</v>
      </c>
      <c r="E100" s="17" t="s">
        <v>280</v>
      </c>
      <c r="F100" s="194">
        <v>205.92</v>
      </c>
      <c r="H100" s="32"/>
    </row>
    <row r="101" spans="2:8" s="1" customFormat="1" ht="22.5">
      <c r="B101" s="32"/>
      <c r="C101" s="193" t="s">
        <v>533</v>
      </c>
      <c r="D101" s="193" t="s">
        <v>534</v>
      </c>
      <c r="E101" s="17" t="s">
        <v>199</v>
      </c>
      <c r="F101" s="194">
        <v>30.888000000000002</v>
      </c>
      <c r="H101" s="32"/>
    </row>
    <row r="102" spans="2:8" s="1" customFormat="1" ht="16.899999999999999" customHeight="1">
      <c r="B102" s="32"/>
      <c r="C102" s="189" t="s">
        <v>96</v>
      </c>
      <c r="D102" s="190" t="s">
        <v>97</v>
      </c>
      <c r="E102" s="191" t="s">
        <v>1</v>
      </c>
      <c r="F102" s="192">
        <v>49.99</v>
      </c>
      <c r="H102" s="32"/>
    </row>
    <row r="103" spans="2:8" s="1" customFormat="1" ht="16.899999999999999" customHeight="1">
      <c r="B103" s="32"/>
      <c r="C103" s="193" t="s">
        <v>1</v>
      </c>
      <c r="D103" s="193" t="s">
        <v>266</v>
      </c>
      <c r="E103" s="17" t="s">
        <v>1</v>
      </c>
      <c r="F103" s="194">
        <v>0</v>
      </c>
      <c r="H103" s="32"/>
    </row>
    <row r="104" spans="2:8" s="1" customFormat="1" ht="16.899999999999999" customHeight="1">
      <c r="B104" s="32"/>
      <c r="C104" s="193" t="s">
        <v>1</v>
      </c>
      <c r="D104" s="193" t="s">
        <v>339</v>
      </c>
      <c r="E104" s="17" t="s">
        <v>1</v>
      </c>
      <c r="F104" s="194">
        <v>5.82</v>
      </c>
      <c r="H104" s="32"/>
    </row>
    <row r="105" spans="2:8" s="1" customFormat="1" ht="16.899999999999999" customHeight="1">
      <c r="B105" s="32"/>
      <c r="C105" s="193" t="s">
        <v>1</v>
      </c>
      <c r="D105" s="193" t="s">
        <v>340</v>
      </c>
      <c r="E105" s="17" t="s">
        <v>1</v>
      </c>
      <c r="F105" s="194">
        <v>11.07</v>
      </c>
      <c r="H105" s="32"/>
    </row>
    <row r="106" spans="2:8" s="1" customFormat="1" ht="16.899999999999999" customHeight="1">
      <c r="B106" s="32"/>
      <c r="C106" s="193" t="s">
        <v>1</v>
      </c>
      <c r="D106" s="193" t="s">
        <v>341</v>
      </c>
      <c r="E106" s="17" t="s">
        <v>1</v>
      </c>
      <c r="F106" s="194">
        <v>20.004999999999999</v>
      </c>
      <c r="H106" s="32"/>
    </row>
    <row r="107" spans="2:8" s="1" customFormat="1" ht="16.899999999999999" customHeight="1">
      <c r="B107" s="32"/>
      <c r="C107" s="193" t="s">
        <v>1</v>
      </c>
      <c r="D107" s="193" t="s">
        <v>342</v>
      </c>
      <c r="E107" s="17" t="s">
        <v>1</v>
      </c>
      <c r="F107" s="194">
        <v>13.095000000000001</v>
      </c>
      <c r="H107" s="32"/>
    </row>
    <row r="108" spans="2:8" s="1" customFormat="1" ht="16.899999999999999" customHeight="1">
      <c r="B108" s="32"/>
      <c r="C108" s="193" t="s">
        <v>96</v>
      </c>
      <c r="D108" s="193" t="s">
        <v>343</v>
      </c>
      <c r="E108" s="17" t="s">
        <v>1</v>
      </c>
      <c r="F108" s="194">
        <v>49.99</v>
      </c>
      <c r="H108" s="32"/>
    </row>
    <row r="109" spans="2:8" s="1" customFormat="1" ht="16.899999999999999" customHeight="1">
      <c r="B109" s="32"/>
      <c r="C109" s="195" t="s">
        <v>1049</v>
      </c>
      <c r="H109" s="32"/>
    </row>
    <row r="110" spans="2:8" s="1" customFormat="1" ht="22.5">
      <c r="B110" s="32"/>
      <c r="C110" s="193" t="s">
        <v>336</v>
      </c>
      <c r="D110" s="193" t="s">
        <v>337</v>
      </c>
      <c r="E110" s="17" t="s">
        <v>280</v>
      </c>
      <c r="F110" s="194">
        <v>83.025000000000006</v>
      </c>
      <c r="H110" s="32"/>
    </row>
    <row r="111" spans="2:8" s="1" customFormat="1" ht="22.5">
      <c r="B111" s="32"/>
      <c r="C111" s="193" t="s">
        <v>292</v>
      </c>
      <c r="D111" s="193" t="s">
        <v>293</v>
      </c>
      <c r="E111" s="17" t="s">
        <v>199</v>
      </c>
      <c r="F111" s="194">
        <v>24.995000000000001</v>
      </c>
      <c r="H111" s="32"/>
    </row>
    <row r="112" spans="2:8" s="1" customFormat="1" ht="16.899999999999999" customHeight="1">
      <c r="B112" s="32"/>
      <c r="C112" s="193" t="s">
        <v>297</v>
      </c>
      <c r="D112" s="193" t="s">
        <v>298</v>
      </c>
      <c r="E112" s="17" t="s">
        <v>199</v>
      </c>
      <c r="F112" s="194">
        <v>24.995000000000001</v>
      </c>
      <c r="H112" s="32"/>
    </row>
    <row r="113" spans="2:8" s="1" customFormat="1" ht="16.899999999999999" customHeight="1">
      <c r="B113" s="32"/>
      <c r="C113" s="193" t="s">
        <v>322</v>
      </c>
      <c r="D113" s="193" t="s">
        <v>323</v>
      </c>
      <c r="E113" s="17" t="s">
        <v>199</v>
      </c>
      <c r="F113" s="194">
        <v>24.995000000000001</v>
      </c>
      <c r="H113" s="32"/>
    </row>
    <row r="114" spans="2:8" s="1" customFormat="1" ht="16.899999999999999" customHeight="1">
      <c r="B114" s="32"/>
      <c r="C114" s="193" t="s">
        <v>383</v>
      </c>
      <c r="D114" s="193" t="s">
        <v>384</v>
      </c>
      <c r="E114" s="17" t="s">
        <v>199</v>
      </c>
      <c r="F114" s="194">
        <v>24.995000000000001</v>
      </c>
      <c r="H114" s="32"/>
    </row>
    <row r="115" spans="2:8" s="1" customFormat="1" ht="16.899999999999999" customHeight="1">
      <c r="B115" s="32"/>
      <c r="C115" s="193" t="s">
        <v>401</v>
      </c>
      <c r="D115" s="193" t="s">
        <v>402</v>
      </c>
      <c r="E115" s="17" t="s">
        <v>199</v>
      </c>
      <c r="F115" s="194">
        <v>24.995000000000001</v>
      </c>
      <c r="H115" s="32"/>
    </row>
    <row r="116" spans="2:8" s="1" customFormat="1" ht="16.899999999999999" customHeight="1">
      <c r="B116" s="32"/>
      <c r="C116" s="193" t="s">
        <v>345</v>
      </c>
      <c r="D116" s="193" t="s">
        <v>346</v>
      </c>
      <c r="E116" s="17" t="s">
        <v>199</v>
      </c>
      <c r="F116" s="194">
        <v>12.497999999999999</v>
      </c>
      <c r="H116" s="32"/>
    </row>
    <row r="117" spans="2:8" s="1" customFormat="1" ht="16.899999999999999" customHeight="1">
      <c r="B117" s="32"/>
      <c r="C117" s="189" t="s">
        <v>1050</v>
      </c>
      <c r="D117" s="190" t="s">
        <v>1051</v>
      </c>
      <c r="E117" s="191" t="s">
        <v>1</v>
      </c>
      <c r="F117" s="192">
        <v>7.4249999999999998</v>
      </c>
      <c r="H117" s="32"/>
    </row>
    <row r="118" spans="2:8" s="1" customFormat="1" ht="16.899999999999999" customHeight="1">
      <c r="B118" s="32"/>
      <c r="C118" s="189" t="s">
        <v>135</v>
      </c>
      <c r="D118" s="190" t="s">
        <v>136</v>
      </c>
      <c r="E118" s="191" t="s">
        <v>1</v>
      </c>
      <c r="F118" s="192">
        <v>0.45800000000000002</v>
      </c>
      <c r="H118" s="32"/>
    </row>
    <row r="119" spans="2:8" s="1" customFormat="1" ht="16.899999999999999" customHeight="1">
      <c r="B119" s="32"/>
      <c r="C119" s="193" t="s">
        <v>1</v>
      </c>
      <c r="D119" s="193" t="s">
        <v>906</v>
      </c>
      <c r="E119" s="17" t="s">
        <v>1</v>
      </c>
      <c r="F119" s="194">
        <v>0.158</v>
      </c>
      <c r="H119" s="32"/>
    </row>
    <row r="120" spans="2:8" s="1" customFormat="1" ht="16.899999999999999" customHeight="1">
      <c r="B120" s="32"/>
      <c r="C120" s="193" t="s">
        <v>1</v>
      </c>
      <c r="D120" s="193" t="s">
        <v>907</v>
      </c>
      <c r="E120" s="17" t="s">
        <v>1</v>
      </c>
      <c r="F120" s="194">
        <v>0.3</v>
      </c>
      <c r="H120" s="32"/>
    </row>
    <row r="121" spans="2:8" s="1" customFormat="1" ht="16.899999999999999" customHeight="1">
      <c r="B121" s="32"/>
      <c r="C121" s="193" t="s">
        <v>135</v>
      </c>
      <c r="D121" s="193" t="s">
        <v>204</v>
      </c>
      <c r="E121" s="17" t="s">
        <v>1</v>
      </c>
      <c r="F121" s="194">
        <v>0.45800000000000002</v>
      </c>
      <c r="H121" s="32"/>
    </row>
    <row r="122" spans="2:8" s="1" customFormat="1" ht="16.899999999999999" customHeight="1">
      <c r="B122" s="32"/>
      <c r="C122" s="195" t="s">
        <v>1049</v>
      </c>
      <c r="H122" s="32"/>
    </row>
    <row r="123" spans="2:8" s="1" customFormat="1" ht="16.899999999999999" customHeight="1">
      <c r="B123" s="32"/>
      <c r="C123" s="193" t="s">
        <v>903</v>
      </c>
      <c r="D123" s="193" t="s">
        <v>904</v>
      </c>
      <c r="E123" s="17" t="s">
        <v>199</v>
      </c>
      <c r="F123" s="194">
        <v>0.45800000000000002</v>
      </c>
      <c r="H123" s="32"/>
    </row>
    <row r="124" spans="2:8" s="1" customFormat="1" ht="16.899999999999999" customHeight="1">
      <c r="B124" s="32"/>
      <c r="C124" s="193" t="s">
        <v>405</v>
      </c>
      <c r="D124" s="193" t="s">
        <v>406</v>
      </c>
      <c r="E124" s="17" t="s">
        <v>211</v>
      </c>
      <c r="F124" s="194">
        <v>0.151</v>
      </c>
      <c r="H124" s="32"/>
    </row>
    <row r="125" spans="2:8" s="1" customFormat="1" ht="16.899999999999999" customHeight="1">
      <c r="B125" s="32"/>
      <c r="C125" s="193" t="s">
        <v>878</v>
      </c>
      <c r="D125" s="193" t="s">
        <v>879</v>
      </c>
      <c r="E125" s="17" t="s">
        <v>199</v>
      </c>
      <c r="F125" s="194">
        <v>0.45800000000000002</v>
      </c>
      <c r="H125" s="32"/>
    </row>
    <row r="126" spans="2:8" s="1" customFormat="1" ht="16.899999999999999" customHeight="1">
      <c r="B126" s="32"/>
      <c r="C126" s="193" t="s">
        <v>882</v>
      </c>
      <c r="D126" s="193" t="s">
        <v>883</v>
      </c>
      <c r="E126" s="17" t="s">
        <v>199</v>
      </c>
      <c r="F126" s="194">
        <v>0.45800000000000002</v>
      </c>
      <c r="H126" s="32"/>
    </row>
    <row r="127" spans="2:8" s="1" customFormat="1" ht="16.899999999999999" customHeight="1">
      <c r="B127" s="32"/>
      <c r="C127" s="193" t="s">
        <v>886</v>
      </c>
      <c r="D127" s="193" t="s">
        <v>887</v>
      </c>
      <c r="E127" s="17" t="s">
        <v>199</v>
      </c>
      <c r="F127" s="194">
        <v>0.45800000000000002</v>
      </c>
      <c r="H127" s="32"/>
    </row>
    <row r="128" spans="2:8" s="1" customFormat="1" ht="16.899999999999999" customHeight="1">
      <c r="B128" s="32"/>
      <c r="C128" s="193" t="s">
        <v>890</v>
      </c>
      <c r="D128" s="193" t="s">
        <v>891</v>
      </c>
      <c r="E128" s="17" t="s">
        <v>199</v>
      </c>
      <c r="F128" s="194">
        <v>0.45800000000000002</v>
      </c>
      <c r="H128" s="32"/>
    </row>
    <row r="129" spans="2:8" s="1" customFormat="1" ht="22.5">
      <c r="B129" s="32"/>
      <c r="C129" s="193" t="s">
        <v>894</v>
      </c>
      <c r="D129" s="193" t="s">
        <v>895</v>
      </c>
      <c r="E129" s="17" t="s">
        <v>199</v>
      </c>
      <c r="F129" s="194">
        <v>0.45800000000000002</v>
      </c>
      <c r="H129" s="32"/>
    </row>
    <row r="130" spans="2:8" s="1" customFormat="1" ht="16.899999999999999" customHeight="1">
      <c r="B130" s="32"/>
      <c r="C130" s="193" t="s">
        <v>899</v>
      </c>
      <c r="D130" s="193" t="s">
        <v>900</v>
      </c>
      <c r="E130" s="17" t="s">
        <v>199</v>
      </c>
      <c r="F130" s="194">
        <v>0.45800000000000002</v>
      </c>
      <c r="H130" s="32"/>
    </row>
    <row r="131" spans="2:8" s="1" customFormat="1" ht="16.899999999999999" customHeight="1">
      <c r="B131" s="32"/>
      <c r="C131" s="189" t="s">
        <v>107</v>
      </c>
      <c r="D131" s="190" t="s">
        <v>108</v>
      </c>
      <c r="E131" s="191" t="s">
        <v>1</v>
      </c>
      <c r="F131" s="192">
        <v>33.034999999999997</v>
      </c>
      <c r="H131" s="32"/>
    </row>
    <row r="132" spans="2:8" s="1" customFormat="1" ht="16.899999999999999" customHeight="1">
      <c r="B132" s="32"/>
      <c r="C132" s="193" t="s">
        <v>107</v>
      </c>
      <c r="D132" s="193" t="s">
        <v>130</v>
      </c>
      <c r="E132" s="17" t="s">
        <v>1</v>
      </c>
      <c r="F132" s="194">
        <v>33.034999999999997</v>
      </c>
      <c r="H132" s="32"/>
    </row>
    <row r="133" spans="2:8" s="1" customFormat="1" ht="16.899999999999999" customHeight="1">
      <c r="B133" s="32"/>
      <c r="C133" s="195" t="s">
        <v>1049</v>
      </c>
      <c r="H133" s="32"/>
    </row>
    <row r="134" spans="2:8" s="1" customFormat="1" ht="16.899999999999999" customHeight="1">
      <c r="B134" s="32"/>
      <c r="C134" s="193" t="s">
        <v>369</v>
      </c>
      <c r="D134" s="193" t="s">
        <v>370</v>
      </c>
      <c r="E134" s="17" t="s">
        <v>280</v>
      </c>
      <c r="F134" s="194">
        <v>33.034999999999997</v>
      </c>
      <c r="H134" s="32"/>
    </row>
    <row r="135" spans="2:8" s="1" customFormat="1" ht="22.5">
      <c r="B135" s="32"/>
      <c r="C135" s="193" t="s">
        <v>336</v>
      </c>
      <c r="D135" s="193" t="s">
        <v>337</v>
      </c>
      <c r="E135" s="17" t="s">
        <v>280</v>
      </c>
      <c r="F135" s="194">
        <v>83.025000000000006</v>
      </c>
      <c r="H135" s="32"/>
    </row>
    <row r="136" spans="2:8" s="1" customFormat="1" ht="16.899999999999999" customHeight="1">
      <c r="B136" s="32"/>
      <c r="C136" s="193" t="s">
        <v>358</v>
      </c>
      <c r="D136" s="193" t="s">
        <v>359</v>
      </c>
      <c r="E136" s="17" t="s">
        <v>280</v>
      </c>
      <c r="F136" s="194">
        <v>47.265000000000001</v>
      </c>
      <c r="H136" s="32"/>
    </row>
    <row r="137" spans="2:8" s="1" customFormat="1" ht="16.899999999999999" customHeight="1">
      <c r="B137" s="32"/>
      <c r="C137" s="193" t="s">
        <v>351</v>
      </c>
      <c r="D137" s="193" t="s">
        <v>352</v>
      </c>
      <c r="E137" s="17" t="s">
        <v>199</v>
      </c>
      <c r="F137" s="194">
        <v>8.6980000000000004</v>
      </c>
      <c r="H137" s="32"/>
    </row>
    <row r="138" spans="2:8" s="1" customFormat="1" ht="16.899999999999999" customHeight="1">
      <c r="B138" s="32"/>
      <c r="C138" s="189" t="s">
        <v>130</v>
      </c>
      <c r="D138" s="190" t="s">
        <v>131</v>
      </c>
      <c r="E138" s="191" t="s">
        <v>1</v>
      </c>
      <c r="F138" s="192">
        <v>33.034999999999997</v>
      </c>
      <c r="H138" s="32"/>
    </row>
    <row r="139" spans="2:8" s="1" customFormat="1" ht="16.899999999999999" customHeight="1">
      <c r="B139" s="32"/>
      <c r="C139" s="193" t="s">
        <v>130</v>
      </c>
      <c r="D139" s="193" t="s">
        <v>678</v>
      </c>
      <c r="E139" s="17" t="s">
        <v>1</v>
      </c>
      <c r="F139" s="194">
        <v>33.034999999999997</v>
      </c>
      <c r="H139" s="32"/>
    </row>
    <row r="140" spans="2:8" s="1" customFormat="1" ht="16.899999999999999" customHeight="1">
      <c r="B140" s="32"/>
      <c r="C140" s="195" t="s">
        <v>1049</v>
      </c>
      <c r="H140" s="32"/>
    </row>
    <row r="141" spans="2:8" s="1" customFormat="1" ht="16.899999999999999" customHeight="1">
      <c r="B141" s="32"/>
      <c r="C141" s="193" t="s">
        <v>675</v>
      </c>
      <c r="D141" s="193" t="s">
        <v>676</v>
      </c>
      <c r="E141" s="17" t="s">
        <v>280</v>
      </c>
      <c r="F141" s="194">
        <v>33.034999999999997</v>
      </c>
      <c r="H141" s="32"/>
    </row>
    <row r="142" spans="2:8" s="1" customFormat="1" ht="16.899999999999999" customHeight="1">
      <c r="B142" s="32"/>
      <c r="C142" s="193" t="s">
        <v>369</v>
      </c>
      <c r="D142" s="193" t="s">
        <v>370</v>
      </c>
      <c r="E142" s="17" t="s">
        <v>280</v>
      </c>
      <c r="F142" s="194">
        <v>36.338999999999999</v>
      </c>
      <c r="H142" s="32"/>
    </row>
    <row r="143" spans="2:8" s="1" customFormat="1" ht="16.899999999999999" customHeight="1">
      <c r="B143" s="32"/>
      <c r="C143" s="189" t="s">
        <v>124</v>
      </c>
      <c r="D143" s="190" t="s">
        <v>125</v>
      </c>
      <c r="E143" s="191" t="s">
        <v>1</v>
      </c>
      <c r="F143" s="192">
        <v>6.0350000000000001</v>
      </c>
      <c r="H143" s="32"/>
    </row>
    <row r="144" spans="2:8" s="1" customFormat="1" ht="16.899999999999999" customHeight="1">
      <c r="B144" s="32"/>
      <c r="C144" s="193" t="s">
        <v>1</v>
      </c>
      <c r="D144" s="193" t="s">
        <v>541</v>
      </c>
      <c r="E144" s="17" t="s">
        <v>1</v>
      </c>
      <c r="F144" s="194">
        <v>0</v>
      </c>
      <c r="H144" s="32"/>
    </row>
    <row r="145" spans="2:8" s="1" customFormat="1" ht="16.899999999999999" customHeight="1">
      <c r="B145" s="32"/>
      <c r="C145" s="193" t="s">
        <v>124</v>
      </c>
      <c r="D145" s="193" t="s">
        <v>542</v>
      </c>
      <c r="E145" s="17" t="s">
        <v>1</v>
      </c>
      <c r="F145" s="194">
        <v>6.0350000000000001</v>
      </c>
      <c r="H145" s="32"/>
    </row>
    <row r="146" spans="2:8" s="1" customFormat="1" ht="16.899999999999999" customHeight="1">
      <c r="B146" s="32"/>
      <c r="C146" s="195" t="s">
        <v>1049</v>
      </c>
      <c r="H146" s="32"/>
    </row>
    <row r="147" spans="2:8" s="1" customFormat="1" ht="16.899999999999999" customHeight="1">
      <c r="B147" s="32"/>
      <c r="C147" s="193" t="s">
        <v>538</v>
      </c>
      <c r="D147" s="193" t="s">
        <v>539</v>
      </c>
      <c r="E147" s="17" t="s">
        <v>199</v>
      </c>
      <c r="F147" s="194">
        <v>6.0350000000000001</v>
      </c>
      <c r="H147" s="32"/>
    </row>
    <row r="148" spans="2:8" s="1" customFormat="1" ht="16.899999999999999" customHeight="1">
      <c r="B148" s="32"/>
      <c r="C148" s="193" t="s">
        <v>263</v>
      </c>
      <c r="D148" s="193" t="s">
        <v>264</v>
      </c>
      <c r="E148" s="17" t="s">
        <v>199</v>
      </c>
      <c r="F148" s="194">
        <v>36.923000000000002</v>
      </c>
      <c r="H148" s="32"/>
    </row>
    <row r="149" spans="2:8" s="1" customFormat="1" ht="16.899999999999999" customHeight="1">
      <c r="B149" s="32"/>
      <c r="C149" s="193" t="s">
        <v>269</v>
      </c>
      <c r="D149" s="193" t="s">
        <v>270</v>
      </c>
      <c r="E149" s="17" t="s">
        <v>199</v>
      </c>
      <c r="F149" s="194">
        <v>6.0350000000000001</v>
      </c>
      <c r="H149" s="32"/>
    </row>
    <row r="150" spans="2:8" s="1" customFormat="1" ht="16.899999999999999" customHeight="1">
      <c r="B150" s="32"/>
      <c r="C150" s="189" t="s">
        <v>104</v>
      </c>
      <c r="D150" s="190" t="s">
        <v>105</v>
      </c>
      <c r="E150" s="191" t="s">
        <v>1</v>
      </c>
      <c r="F150" s="192">
        <v>14.23</v>
      </c>
      <c r="H150" s="32"/>
    </row>
    <row r="151" spans="2:8" s="1" customFormat="1" ht="16.899999999999999" customHeight="1">
      <c r="B151" s="32"/>
      <c r="C151" s="193" t="s">
        <v>104</v>
      </c>
      <c r="D151" s="193" t="s">
        <v>366</v>
      </c>
      <c r="E151" s="17" t="s">
        <v>1</v>
      </c>
      <c r="F151" s="194">
        <v>14.23</v>
      </c>
      <c r="H151" s="32"/>
    </row>
    <row r="152" spans="2:8" s="1" customFormat="1" ht="16.899999999999999" customHeight="1">
      <c r="B152" s="32"/>
      <c r="C152" s="195" t="s">
        <v>1049</v>
      </c>
      <c r="H152" s="32"/>
    </row>
    <row r="153" spans="2:8" s="1" customFormat="1" ht="16.899999999999999" customHeight="1">
      <c r="B153" s="32"/>
      <c r="C153" s="193" t="s">
        <v>363</v>
      </c>
      <c r="D153" s="193" t="s">
        <v>364</v>
      </c>
      <c r="E153" s="17" t="s">
        <v>280</v>
      </c>
      <c r="F153" s="194">
        <v>14.23</v>
      </c>
      <c r="H153" s="32"/>
    </row>
    <row r="154" spans="2:8" s="1" customFormat="1" ht="16.899999999999999" customHeight="1">
      <c r="B154" s="32"/>
      <c r="C154" s="193" t="s">
        <v>358</v>
      </c>
      <c r="D154" s="193" t="s">
        <v>359</v>
      </c>
      <c r="E154" s="17" t="s">
        <v>280</v>
      </c>
      <c r="F154" s="194">
        <v>47.265000000000001</v>
      </c>
      <c r="H154" s="32"/>
    </row>
    <row r="155" spans="2:8" s="1" customFormat="1" ht="16.899999999999999" customHeight="1">
      <c r="B155" s="32"/>
      <c r="C155" s="189" t="s">
        <v>132</v>
      </c>
      <c r="D155" s="190" t="s">
        <v>133</v>
      </c>
      <c r="E155" s="191" t="s">
        <v>1</v>
      </c>
      <c r="F155" s="192">
        <v>1.4319999999999999</v>
      </c>
      <c r="H155" s="32"/>
    </row>
    <row r="156" spans="2:8" s="1" customFormat="1" ht="16.899999999999999" customHeight="1">
      <c r="B156" s="32"/>
      <c r="C156" s="193" t="s">
        <v>1</v>
      </c>
      <c r="D156" s="193" t="s">
        <v>860</v>
      </c>
      <c r="E156" s="17" t="s">
        <v>1</v>
      </c>
      <c r="F156" s="194">
        <v>1.4319999999999999</v>
      </c>
      <c r="H156" s="32"/>
    </row>
    <row r="157" spans="2:8" s="1" customFormat="1" ht="16.899999999999999" customHeight="1">
      <c r="B157" s="32"/>
      <c r="C157" s="193" t="s">
        <v>132</v>
      </c>
      <c r="D157" s="193" t="s">
        <v>204</v>
      </c>
      <c r="E157" s="17" t="s">
        <v>1</v>
      </c>
      <c r="F157" s="194">
        <v>1.4319999999999999</v>
      </c>
      <c r="H157" s="32"/>
    </row>
    <row r="158" spans="2:8" s="1" customFormat="1" ht="16.899999999999999" customHeight="1">
      <c r="B158" s="32"/>
      <c r="C158" s="195" t="s">
        <v>1049</v>
      </c>
      <c r="H158" s="32"/>
    </row>
    <row r="159" spans="2:8" s="1" customFormat="1" ht="16.899999999999999" customHeight="1">
      <c r="B159" s="32"/>
      <c r="C159" s="193" t="s">
        <v>857</v>
      </c>
      <c r="D159" s="193" t="s">
        <v>858</v>
      </c>
      <c r="E159" s="17" t="s">
        <v>199</v>
      </c>
      <c r="F159" s="194">
        <v>1.4319999999999999</v>
      </c>
      <c r="H159" s="32"/>
    </row>
    <row r="160" spans="2:8" s="1" customFormat="1" ht="16.899999999999999" customHeight="1">
      <c r="B160" s="32"/>
      <c r="C160" s="193" t="s">
        <v>405</v>
      </c>
      <c r="D160" s="193" t="s">
        <v>406</v>
      </c>
      <c r="E160" s="17" t="s">
        <v>211</v>
      </c>
      <c r="F160" s="194">
        <v>0.151</v>
      </c>
      <c r="H160" s="32"/>
    </row>
    <row r="161" spans="2:8" s="1" customFormat="1" ht="16.899999999999999" customHeight="1">
      <c r="B161" s="32"/>
      <c r="C161" s="193" t="s">
        <v>410</v>
      </c>
      <c r="D161" s="193" t="s">
        <v>411</v>
      </c>
      <c r="E161" s="17" t="s">
        <v>199</v>
      </c>
      <c r="F161" s="194">
        <v>1.4319999999999999</v>
      </c>
      <c r="H161" s="32"/>
    </row>
    <row r="162" spans="2:8" s="1" customFormat="1" ht="16.899999999999999" customHeight="1">
      <c r="B162" s="32"/>
      <c r="C162" s="193" t="s">
        <v>849</v>
      </c>
      <c r="D162" s="193" t="s">
        <v>850</v>
      </c>
      <c r="E162" s="17" t="s">
        <v>199</v>
      </c>
      <c r="F162" s="194">
        <v>1.4319999999999999</v>
      </c>
      <c r="H162" s="32"/>
    </row>
    <row r="163" spans="2:8" s="1" customFormat="1" ht="16.899999999999999" customHeight="1">
      <c r="B163" s="32"/>
      <c r="C163" s="193" t="s">
        <v>853</v>
      </c>
      <c r="D163" s="193" t="s">
        <v>854</v>
      </c>
      <c r="E163" s="17" t="s">
        <v>199</v>
      </c>
      <c r="F163" s="194">
        <v>1.4319999999999999</v>
      </c>
      <c r="H163" s="32"/>
    </row>
    <row r="164" spans="2:8" s="1" customFormat="1" ht="16.899999999999999" customHeight="1">
      <c r="B164" s="32"/>
      <c r="C164" s="193" t="s">
        <v>862</v>
      </c>
      <c r="D164" s="193" t="s">
        <v>863</v>
      </c>
      <c r="E164" s="17" t="s">
        <v>199</v>
      </c>
      <c r="F164" s="194">
        <v>1.4319999999999999</v>
      </c>
      <c r="H164" s="32"/>
    </row>
    <row r="165" spans="2:8" s="1" customFormat="1" ht="22.5">
      <c r="B165" s="32"/>
      <c r="C165" s="193" t="s">
        <v>474</v>
      </c>
      <c r="D165" s="193" t="s">
        <v>475</v>
      </c>
      <c r="E165" s="17" t="s">
        <v>211</v>
      </c>
      <c r="F165" s="194">
        <v>0.115</v>
      </c>
      <c r="H165" s="32"/>
    </row>
    <row r="166" spans="2:8" s="1" customFormat="1" ht="16.899999999999999" customHeight="1">
      <c r="B166" s="32"/>
      <c r="C166" s="193" t="s">
        <v>479</v>
      </c>
      <c r="D166" s="193" t="s">
        <v>480</v>
      </c>
      <c r="E166" s="17" t="s">
        <v>199</v>
      </c>
      <c r="F166" s="194">
        <v>1.4319999999999999</v>
      </c>
      <c r="H166" s="32"/>
    </row>
    <row r="167" spans="2:8" s="1" customFormat="1" ht="16.899999999999999" customHeight="1">
      <c r="B167" s="32"/>
      <c r="C167" s="193" t="s">
        <v>867</v>
      </c>
      <c r="D167" s="193" t="s">
        <v>868</v>
      </c>
      <c r="E167" s="17" t="s">
        <v>199</v>
      </c>
      <c r="F167" s="194">
        <v>1.718</v>
      </c>
      <c r="H167" s="32"/>
    </row>
    <row r="168" spans="2:8" s="1" customFormat="1" ht="16.899999999999999" customHeight="1">
      <c r="B168" s="32"/>
      <c r="C168" s="189" t="s">
        <v>118</v>
      </c>
      <c r="D168" s="190" t="s">
        <v>119</v>
      </c>
      <c r="E168" s="191" t="s">
        <v>1</v>
      </c>
      <c r="F168" s="192">
        <v>6.5380000000000003</v>
      </c>
      <c r="H168" s="32"/>
    </row>
    <row r="169" spans="2:8" s="1" customFormat="1" ht="16.899999999999999" customHeight="1">
      <c r="B169" s="32"/>
      <c r="C169" s="193" t="s">
        <v>1</v>
      </c>
      <c r="D169" s="193" t="s">
        <v>506</v>
      </c>
      <c r="E169" s="17" t="s">
        <v>1</v>
      </c>
      <c r="F169" s="194">
        <v>0</v>
      </c>
      <c r="H169" s="32"/>
    </row>
    <row r="170" spans="2:8" s="1" customFormat="1" ht="16.899999999999999" customHeight="1">
      <c r="B170" s="32"/>
      <c r="C170" s="193" t="s">
        <v>1</v>
      </c>
      <c r="D170" s="193" t="s">
        <v>507</v>
      </c>
      <c r="E170" s="17" t="s">
        <v>1</v>
      </c>
      <c r="F170" s="194">
        <v>4.3179999999999996</v>
      </c>
      <c r="H170" s="32"/>
    </row>
    <row r="171" spans="2:8" s="1" customFormat="1" ht="16.899999999999999" customHeight="1">
      <c r="B171" s="32"/>
      <c r="C171" s="193" t="s">
        <v>1</v>
      </c>
      <c r="D171" s="193" t="s">
        <v>508</v>
      </c>
      <c r="E171" s="17" t="s">
        <v>1</v>
      </c>
      <c r="F171" s="194">
        <v>2.2200000000000002</v>
      </c>
      <c r="H171" s="32"/>
    </row>
    <row r="172" spans="2:8" s="1" customFormat="1" ht="16.899999999999999" customHeight="1">
      <c r="B172" s="32"/>
      <c r="C172" s="193" t="s">
        <v>118</v>
      </c>
      <c r="D172" s="193" t="s">
        <v>204</v>
      </c>
      <c r="E172" s="17" t="s">
        <v>1</v>
      </c>
      <c r="F172" s="194">
        <v>6.5380000000000003</v>
      </c>
      <c r="H172" s="32"/>
    </row>
    <row r="173" spans="2:8" s="1" customFormat="1" ht="16.899999999999999" customHeight="1">
      <c r="B173" s="32"/>
      <c r="C173" s="195" t="s">
        <v>1049</v>
      </c>
      <c r="H173" s="32"/>
    </row>
    <row r="174" spans="2:8" s="1" customFormat="1" ht="16.899999999999999" customHeight="1">
      <c r="B174" s="32"/>
      <c r="C174" s="193" t="s">
        <v>503</v>
      </c>
      <c r="D174" s="193" t="s">
        <v>504</v>
      </c>
      <c r="E174" s="17" t="s">
        <v>280</v>
      </c>
      <c r="F174" s="194">
        <v>6.5380000000000003</v>
      </c>
      <c r="H174" s="32"/>
    </row>
    <row r="175" spans="2:8" s="1" customFormat="1" ht="16.899999999999999" customHeight="1">
      <c r="B175" s="32"/>
      <c r="C175" s="193" t="s">
        <v>326</v>
      </c>
      <c r="D175" s="193" t="s">
        <v>327</v>
      </c>
      <c r="E175" s="17" t="s">
        <v>199</v>
      </c>
      <c r="F175" s="194">
        <v>6.5380000000000003</v>
      </c>
      <c r="H175" s="32"/>
    </row>
    <row r="176" spans="2:8" s="1" customFormat="1" ht="16.899999999999999" customHeight="1">
      <c r="B176" s="32"/>
      <c r="C176" s="193" t="s">
        <v>581</v>
      </c>
      <c r="D176" s="193" t="s">
        <v>582</v>
      </c>
      <c r="E176" s="17" t="s">
        <v>199</v>
      </c>
      <c r="F176" s="194">
        <v>27.256</v>
      </c>
      <c r="H176" s="32"/>
    </row>
    <row r="177" spans="2:8" s="1" customFormat="1" ht="16.899999999999999" customHeight="1">
      <c r="B177" s="32"/>
      <c r="C177" s="193" t="s">
        <v>598</v>
      </c>
      <c r="D177" s="193" t="s">
        <v>599</v>
      </c>
      <c r="E177" s="17" t="s">
        <v>199</v>
      </c>
      <c r="F177" s="194">
        <v>3.1080000000000001</v>
      </c>
      <c r="H177" s="32"/>
    </row>
    <row r="178" spans="2:8" s="1" customFormat="1" ht="16.899999999999999" customHeight="1">
      <c r="B178" s="32"/>
      <c r="C178" s="193" t="s">
        <v>811</v>
      </c>
      <c r="D178" s="193" t="s">
        <v>812</v>
      </c>
      <c r="E178" s="17" t="s">
        <v>199</v>
      </c>
      <c r="F178" s="194">
        <v>29.004999999999999</v>
      </c>
      <c r="H178" s="32"/>
    </row>
    <row r="179" spans="2:8" s="1" customFormat="1" ht="16.899999999999999" customHeight="1">
      <c r="B179" s="32"/>
      <c r="C179" s="193" t="s">
        <v>510</v>
      </c>
      <c r="D179" s="193" t="s">
        <v>511</v>
      </c>
      <c r="E179" s="17" t="s">
        <v>280</v>
      </c>
      <c r="F179" s="194">
        <v>20.718</v>
      </c>
      <c r="H179" s="32"/>
    </row>
    <row r="180" spans="2:8" s="1" customFormat="1" ht="16.899999999999999" customHeight="1">
      <c r="B180" s="32"/>
      <c r="C180" s="193" t="s">
        <v>515</v>
      </c>
      <c r="D180" s="193" t="s">
        <v>516</v>
      </c>
      <c r="E180" s="17" t="s">
        <v>280</v>
      </c>
      <c r="F180" s="194">
        <v>20.718</v>
      </c>
      <c r="H180" s="32"/>
    </row>
    <row r="181" spans="2:8" s="1" customFormat="1" ht="16.899999999999999" customHeight="1">
      <c r="B181" s="32"/>
      <c r="C181" s="193" t="s">
        <v>330</v>
      </c>
      <c r="D181" s="193" t="s">
        <v>331</v>
      </c>
      <c r="E181" s="17" t="s">
        <v>199</v>
      </c>
      <c r="F181" s="194">
        <v>3.2690000000000001</v>
      </c>
      <c r="H181" s="32"/>
    </row>
    <row r="182" spans="2:8" s="1" customFormat="1" ht="16.899999999999999" customHeight="1">
      <c r="B182" s="32"/>
      <c r="C182" s="193" t="s">
        <v>588</v>
      </c>
      <c r="D182" s="193" t="s">
        <v>589</v>
      </c>
      <c r="E182" s="17" t="s">
        <v>199</v>
      </c>
      <c r="F182" s="194">
        <v>15.691000000000001</v>
      </c>
      <c r="H182" s="32"/>
    </row>
    <row r="183" spans="2:8" s="1" customFormat="1" ht="16.899999999999999" customHeight="1">
      <c r="B183" s="32"/>
      <c r="C183" s="189" t="s">
        <v>115</v>
      </c>
      <c r="D183" s="190" t="s">
        <v>116</v>
      </c>
      <c r="E183" s="191" t="s">
        <v>1</v>
      </c>
      <c r="F183" s="192">
        <v>14.18</v>
      </c>
      <c r="H183" s="32"/>
    </row>
    <row r="184" spans="2:8" s="1" customFormat="1" ht="16.899999999999999" customHeight="1">
      <c r="B184" s="32"/>
      <c r="C184" s="193" t="s">
        <v>1</v>
      </c>
      <c r="D184" s="193" t="s">
        <v>116</v>
      </c>
      <c r="E184" s="17" t="s">
        <v>1</v>
      </c>
      <c r="F184" s="194">
        <v>0</v>
      </c>
      <c r="H184" s="32"/>
    </row>
    <row r="185" spans="2:8" s="1" customFormat="1" ht="16.899999999999999" customHeight="1">
      <c r="B185" s="32"/>
      <c r="C185" s="193" t="s">
        <v>1</v>
      </c>
      <c r="D185" s="193" t="s">
        <v>486</v>
      </c>
      <c r="E185" s="17" t="s">
        <v>1</v>
      </c>
      <c r="F185" s="194">
        <v>11.28</v>
      </c>
      <c r="H185" s="32"/>
    </row>
    <row r="186" spans="2:8" s="1" customFormat="1" ht="16.899999999999999" customHeight="1">
      <c r="B186" s="32"/>
      <c r="C186" s="193" t="s">
        <v>1</v>
      </c>
      <c r="D186" s="193" t="s">
        <v>487</v>
      </c>
      <c r="E186" s="17" t="s">
        <v>1</v>
      </c>
      <c r="F186" s="194">
        <v>2.9</v>
      </c>
      <c r="H186" s="32"/>
    </row>
    <row r="187" spans="2:8" s="1" customFormat="1" ht="16.899999999999999" customHeight="1">
      <c r="B187" s="32"/>
      <c r="C187" s="193" t="s">
        <v>115</v>
      </c>
      <c r="D187" s="193" t="s">
        <v>204</v>
      </c>
      <c r="E187" s="17" t="s">
        <v>1</v>
      </c>
      <c r="F187" s="194">
        <v>14.18</v>
      </c>
      <c r="H187" s="32"/>
    </row>
    <row r="188" spans="2:8" s="1" customFormat="1" ht="16.899999999999999" customHeight="1">
      <c r="B188" s="32"/>
      <c r="C188" s="195" t="s">
        <v>1049</v>
      </c>
      <c r="H188" s="32"/>
    </row>
    <row r="189" spans="2:8" s="1" customFormat="1" ht="16.899999999999999" customHeight="1">
      <c r="B189" s="32"/>
      <c r="C189" s="193" t="s">
        <v>483</v>
      </c>
      <c r="D189" s="193" t="s">
        <v>484</v>
      </c>
      <c r="E189" s="17" t="s">
        <v>280</v>
      </c>
      <c r="F189" s="194">
        <v>14.18</v>
      </c>
      <c r="H189" s="32"/>
    </row>
    <row r="190" spans="2:8" s="1" customFormat="1" ht="16.899999999999999" customHeight="1">
      <c r="B190" s="32"/>
      <c r="C190" s="193" t="s">
        <v>581</v>
      </c>
      <c r="D190" s="193" t="s">
        <v>582</v>
      </c>
      <c r="E190" s="17" t="s">
        <v>199</v>
      </c>
      <c r="F190" s="194">
        <v>27.256</v>
      </c>
      <c r="H190" s="32"/>
    </row>
    <row r="191" spans="2:8" s="1" customFormat="1" ht="16.899999999999999" customHeight="1">
      <c r="B191" s="32"/>
      <c r="C191" s="193" t="s">
        <v>598</v>
      </c>
      <c r="D191" s="193" t="s">
        <v>599</v>
      </c>
      <c r="E191" s="17" t="s">
        <v>199</v>
      </c>
      <c r="F191" s="194">
        <v>3.1080000000000001</v>
      </c>
      <c r="H191" s="32"/>
    </row>
    <row r="192" spans="2:8" s="1" customFormat="1" ht="16.899999999999999" customHeight="1">
      <c r="B192" s="32"/>
      <c r="C192" s="193" t="s">
        <v>610</v>
      </c>
      <c r="D192" s="193" t="s">
        <v>611</v>
      </c>
      <c r="E192" s="17" t="s">
        <v>280</v>
      </c>
      <c r="F192" s="194">
        <v>32.11</v>
      </c>
      <c r="H192" s="32"/>
    </row>
    <row r="193" spans="2:8" s="1" customFormat="1" ht="16.899999999999999" customHeight="1">
      <c r="B193" s="32"/>
      <c r="C193" s="193" t="s">
        <v>620</v>
      </c>
      <c r="D193" s="193" t="s">
        <v>621</v>
      </c>
      <c r="E193" s="17" t="s">
        <v>199</v>
      </c>
      <c r="F193" s="194">
        <v>2.1269999999999998</v>
      </c>
      <c r="H193" s="32"/>
    </row>
    <row r="194" spans="2:8" s="1" customFormat="1" ht="16.899999999999999" customHeight="1">
      <c r="B194" s="32"/>
      <c r="C194" s="193" t="s">
        <v>750</v>
      </c>
      <c r="D194" s="193" t="s">
        <v>751</v>
      </c>
      <c r="E194" s="17" t="s">
        <v>199</v>
      </c>
      <c r="F194" s="194">
        <v>2.8359999999999999</v>
      </c>
      <c r="H194" s="32"/>
    </row>
    <row r="195" spans="2:8" s="1" customFormat="1" ht="16.899999999999999" customHeight="1">
      <c r="B195" s="32"/>
      <c r="C195" s="193" t="s">
        <v>811</v>
      </c>
      <c r="D195" s="193" t="s">
        <v>812</v>
      </c>
      <c r="E195" s="17" t="s">
        <v>199</v>
      </c>
      <c r="F195" s="194">
        <v>29.004999999999999</v>
      </c>
      <c r="H195" s="32"/>
    </row>
    <row r="196" spans="2:8" s="1" customFormat="1" ht="16.899999999999999" customHeight="1">
      <c r="B196" s="32"/>
      <c r="C196" s="193" t="s">
        <v>821</v>
      </c>
      <c r="D196" s="193" t="s">
        <v>822</v>
      </c>
      <c r="E196" s="17" t="s">
        <v>199</v>
      </c>
      <c r="F196" s="194">
        <v>2.1269999999999998</v>
      </c>
      <c r="H196" s="32"/>
    </row>
    <row r="197" spans="2:8" s="1" customFormat="1" ht="16.899999999999999" customHeight="1">
      <c r="B197" s="32"/>
      <c r="C197" s="193" t="s">
        <v>510</v>
      </c>
      <c r="D197" s="193" t="s">
        <v>511</v>
      </c>
      <c r="E197" s="17" t="s">
        <v>280</v>
      </c>
      <c r="F197" s="194">
        <v>20.718</v>
      </c>
      <c r="H197" s="32"/>
    </row>
    <row r="198" spans="2:8" s="1" customFormat="1" ht="16.899999999999999" customHeight="1">
      <c r="B198" s="32"/>
      <c r="C198" s="193" t="s">
        <v>515</v>
      </c>
      <c r="D198" s="193" t="s">
        <v>516</v>
      </c>
      <c r="E198" s="17" t="s">
        <v>280</v>
      </c>
      <c r="F198" s="194">
        <v>20.718</v>
      </c>
      <c r="H198" s="32"/>
    </row>
    <row r="199" spans="2:8" s="1" customFormat="1" ht="16.899999999999999" customHeight="1">
      <c r="B199" s="32"/>
      <c r="C199" s="193" t="s">
        <v>615</v>
      </c>
      <c r="D199" s="193" t="s">
        <v>616</v>
      </c>
      <c r="E199" s="17" t="s">
        <v>211</v>
      </c>
      <c r="F199" s="194">
        <v>0.08</v>
      </c>
      <c r="H199" s="32"/>
    </row>
    <row r="200" spans="2:8" s="1" customFormat="1" ht="16.899999999999999" customHeight="1">
      <c r="B200" s="32"/>
      <c r="C200" s="193" t="s">
        <v>826</v>
      </c>
      <c r="D200" s="193" t="s">
        <v>827</v>
      </c>
      <c r="E200" s="17" t="s">
        <v>199</v>
      </c>
      <c r="F200" s="194">
        <v>1.0640000000000001</v>
      </c>
      <c r="H200" s="32"/>
    </row>
    <row r="201" spans="2:8" s="1" customFormat="1" ht="16.899999999999999" customHeight="1">
      <c r="B201" s="32"/>
      <c r="C201" s="193" t="s">
        <v>593</v>
      </c>
      <c r="D201" s="193" t="s">
        <v>594</v>
      </c>
      <c r="E201" s="17" t="s">
        <v>199</v>
      </c>
      <c r="F201" s="194">
        <v>17.015999999999998</v>
      </c>
      <c r="H201" s="32"/>
    </row>
    <row r="202" spans="2:8" s="1" customFormat="1" ht="16.899999999999999" customHeight="1">
      <c r="B202" s="32"/>
      <c r="C202" s="189" t="s">
        <v>102</v>
      </c>
      <c r="D202" s="190" t="s">
        <v>102</v>
      </c>
      <c r="E202" s="191" t="s">
        <v>1</v>
      </c>
      <c r="F202" s="192">
        <v>1.3</v>
      </c>
      <c r="H202" s="32"/>
    </row>
    <row r="203" spans="2:8" s="1" customFormat="1" ht="16.899999999999999" customHeight="1">
      <c r="B203" s="32"/>
      <c r="C203" s="193" t="s">
        <v>102</v>
      </c>
      <c r="D203" s="193" t="s">
        <v>355</v>
      </c>
      <c r="E203" s="17" t="s">
        <v>1</v>
      </c>
      <c r="F203" s="194">
        <v>1.3</v>
      </c>
      <c r="H203" s="32"/>
    </row>
    <row r="204" spans="2:8" s="1" customFormat="1" ht="16.899999999999999" customHeight="1">
      <c r="B204" s="32"/>
      <c r="C204" s="195" t="s">
        <v>1049</v>
      </c>
      <c r="H204" s="32"/>
    </row>
    <row r="205" spans="2:8" s="1" customFormat="1" ht="16.899999999999999" customHeight="1">
      <c r="B205" s="32"/>
      <c r="C205" s="193" t="s">
        <v>351</v>
      </c>
      <c r="D205" s="193" t="s">
        <v>352</v>
      </c>
      <c r="E205" s="17" t="s">
        <v>199</v>
      </c>
      <c r="F205" s="194">
        <v>7.907</v>
      </c>
      <c r="H205" s="32"/>
    </row>
    <row r="206" spans="2:8" s="1" customFormat="1" ht="16.899999999999999" customHeight="1">
      <c r="B206" s="32"/>
      <c r="C206" s="193" t="s">
        <v>374</v>
      </c>
      <c r="D206" s="193" t="s">
        <v>375</v>
      </c>
      <c r="E206" s="17" t="s">
        <v>199</v>
      </c>
      <c r="F206" s="194">
        <v>1.3</v>
      </c>
      <c r="H206" s="32"/>
    </row>
    <row r="207" spans="2:8" s="1" customFormat="1" ht="16.899999999999999" customHeight="1">
      <c r="B207" s="32"/>
      <c r="C207" s="189" t="s">
        <v>83</v>
      </c>
      <c r="D207" s="190" t="s">
        <v>84</v>
      </c>
      <c r="E207" s="191" t="s">
        <v>1</v>
      </c>
      <c r="F207" s="192">
        <v>1.1919999999999999</v>
      </c>
      <c r="H207" s="32"/>
    </row>
    <row r="208" spans="2:8" s="1" customFormat="1" ht="16.899999999999999" customHeight="1">
      <c r="B208" s="32"/>
      <c r="C208" s="193" t="s">
        <v>1</v>
      </c>
      <c r="D208" s="193" t="s">
        <v>203</v>
      </c>
      <c r="E208" s="17" t="s">
        <v>1</v>
      </c>
      <c r="F208" s="194">
        <v>1.1919999999999999</v>
      </c>
      <c r="H208" s="32"/>
    </row>
    <row r="209" spans="2:8" s="1" customFormat="1" ht="16.899999999999999" customHeight="1">
      <c r="B209" s="32"/>
      <c r="C209" s="193" t="s">
        <v>83</v>
      </c>
      <c r="D209" s="193" t="s">
        <v>204</v>
      </c>
      <c r="E209" s="17" t="s">
        <v>1</v>
      </c>
      <c r="F209" s="194">
        <v>1.1919999999999999</v>
      </c>
      <c r="H209" s="32"/>
    </row>
    <row r="210" spans="2:8" s="1" customFormat="1" ht="16.899999999999999" customHeight="1">
      <c r="B210" s="32"/>
      <c r="C210" s="195" t="s">
        <v>1049</v>
      </c>
      <c r="H210" s="32"/>
    </row>
    <row r="211" spans="2:8" s="1" customFormat="1" ht="16.899999999999999" customHeight="1">
      <c r="B211" s="32"/>
      <c r="C211" s="193" t="s">
        <v>197</v>
      </c>
      <c r="D211" s="193" t="s">
        <v>198</v>
      </c>
      <c r="E211" s="17" t="s">
        <v>199</v>
      </c>
      <c r="F211" s="194">
        <v>1.1919999999999999</v>
      </c>
      <c r="H211" s="32"/>
    </row>
    <row r="212" spans="2:8" s="1" customFormat="1" ht="16.899999999999999" customHeight="1">
      <c r="B212" s="32"/>
      <c r="C212" s="193" t="s">
        <v>205</v>
      </c>
      <c r="D212" s="193" t="s">
        <v>206</v>
      </c>
      <c r="E212" s="17" t="s">
        <v>199</v>
      </c>
      <c r="F212" s="194">
        <v>1.1919999999999999</v>
      </c>
      <c r="H212" s="32"/>
    </row>
    <row r="213" spans="2:8" s="1" customFormat="1" ht="16.899999999999999" customHeight="1">
      <c r="B213" s="32"/>
      <c r="C213" s="193" t="s">
        <v>248</v>
      </c>
      <c r="D213" s="193" t="s">
        <v>249</v>
      </c>
      <c r="E213" s="17" t="s">
        <v>199</v>
      </c>
      <c r="F213" s="194">
        <v>1.1919999999999999</v>
      </c>
      <c r="H213" s="32"/>
    </row>
    <row r="214" spans="2:8" s="1" customFormat="1" ht="16.899999999999999" customHeight="1">
      <c r="B214" s="32"/>
      <c r="C214" s="193" t="s">
        <v>251</v>
      </c>
      <c r="D214" s="193" t="s">
        <v>252</v>
      </c>
      <c r="E214" s="17" t="s">
        <v>199</v>
      </c>
      <c r="F214" s="194">
        <v>1.1919999999999999</v>
      </c>
      <c r="H214" s="32"/>
    </row>
    <row r="215" spans="2:8" s="1" customFormat="1" ht="16.899999999999999" customHeight="1">
      <c r="B215" s="32"/>
      <c r="C215" s="193" t="s">
        <v>544</v>
      </c>
      <c r="D215" s="193" t="s">
        <v>545</v>
      </c>
      <c r="E215" s="17" t="s">
        <v>199</v>
      </c>
      <c r="F215" s="194">
        <v>1.1919999999999999</v>
      </c>
      <c r="H215" s="32"/>
    </row>
    <row r="216" spans="2:8" s="1" customFormat="1" ht="16.899999999999999" customHeight="1">
      <c r="B216" s="32"/>
      <c r="C216" s="193" t="s">
        <v>548</v>
      </c>
      <c r="D216" s="193" t="s">
        <v>549</v>
      </c>
      <c r="E216" s="17" t="s">
        <v>380</v>
      </c>
      <c r="F216" s="194">
        <v>1</v>
      </c>
      <c r="H216" s="32"/>
    </row>
    <row r="217" spans="2:8" s="1" customFormat="1" ht="7.35" customHeight="1">
      <c r="B217" s="44"/>
      <c r="C217" s="45"/>
      <c r="D217" s="45"/>
      <c r="E217" s="45"/>
      <c r="F217" s="45"/>
      <c r="G217" s="45"/>
      <c r="H217" s="32"/>
    </row>
    <row r="218" spans="2:8" s="1" customFormat="1"/>
  </sheetData>
  <sheetProtection algorithmName="SHA-512" hashValue="2Gc5IrzKEJxYOZoQabC7ngfK9bOGYifv24kUkrnsSuyiC1Xi61V0oaQXH5Tg9UM6ACDLnlHnp9X0ZaA4II5u7A==" saltValue="LRWzctvW1sFMohJF+3e6XwOy3dvPsdYhmgRmvqmPq00XeM2flOa9Y7jZHLZOpPou7+T1h3fDdviqrAqFEj7my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25-I - Výměna oken MŠ Běl...</vt:lpstr>
      <vt:lpstr>Seznam figur</vt:lpstr>
      <vt:lpstr>'25-I - Výměna oken MŠ Běl...'!Názvy_tisku</vt:lpstr>
      <vt:lpstr>'Rekapitulace stavby'!Názvy_tisku</vt:lpstr>
      <vt:lpstr>'Seznam figur'!Názvy_tisku</vt:lpstr>
      <vt:lpstr>'25-I - Výměna oken MŠ Běl...'!Oblast_tisku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TF-Locihova\Michaela Locihova</dc:creator>
  <cp:lastModifiedBy>Radek K</cp:lastModifiedBy>
  <dcterms:created xsi:type="dcterms:W3CDTF">2024-04-11T19:19:19Z</dcterms:created>
  <dcterms:modified xsi:type="dcterms:W3CDTF">2024-04-14T19:45:58Z</dcterms:modified>
</cp:coreProperties>
</file>